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hidePivotFieldList="1"/>
  <mc:AlternateContent xmlns:mc="http://schemas.openxmlformats.org/markup-compatibility/2006">
    <mc:Choice Requires="x15">
      <x15ac:absPath xmlns:x15ac="http://schemas.microsoft.com/office/spreadsheetml/2010/11/ac" url="https://optsol.sharepoint.com/Shared Documents/Prpsal _ Prjct Mgmt/Proposals/2025 Proposals/UND Professional Remediation Services/Proposal/"/>
    </mc:Choice>
  </mc:AlternateContent>
  <xr:revisionPtr revIDLastSave="0" documentId="8_{B897A413-7C2B-41B1-8F54-404DA6B668EB}" xr6:coauthVersionLast="47" xr6:coauthVersionMax="47" xr10:uidLastSave="{00000000-0000-0000-0000-000000000000}"/>
  <bookViews>
    <workbookView xWindow="-110" yWindow="-110" windowWidth="25820" windowHeight="13900" tabRatio="815"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12" hidden="1">Questions!$A$2:$W$333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3" l="1"/>
  <c r="E32" i="4"/>
  <c r="E30" i="4"/>
  <c r="A10" i="22"/>
  <c r="E50" i="10"/>
  <c r="E49" i="10"/>
  <c r="E48" i="10"/>
  <c r="E45" i="10"/>
  <c r="E47" i="10"/>
  <c r="E46" i="10"/>
  <c r="E44" i="10"/>
  <c r="E43" i="10"/>
  <c r="E42" i="10"/>
  <c r="E41" i="10"/>
  <c r="E40" i="10"/>
  <c r="E39" i="10"/>
  <c r="E38" i="10"/>
  <c r="E37" i="10"/>
  <c r="E36" i="10"/>
  <c r="A23" i="16"/>
  <c r="A351" i="16" l="1"/>
  <c r="C351" i="16"/>
  <c r="D351" i="16"/>
  <c r="I2" i="25"/>
  <c r="J2" i="21"/>
  <c r="I2" i="22"/>
  <c r="F2" i="14"/>
  <c r="F2" i="13"/>
  <c r="F2" i="12"/>
  <c r="F2" i="11"/>
  <c r="F2" i="10"/>
  <c r="F2" i="9"/>
  <c r="E2" i="8"/>
  <c r="F2" i="4"/>
  <c r="D57" i="16"/>
  <c r="A10" i="25" l="1"/>
  <c r="A43" i="25"/>
  <c r="A52" i="22"/>
  <c r="A9" i="22"/>
  <c r="A11" i="4"/>
  <c r="A11" i="8"/>
  <c r="A11" i="14"/>
  <c r="A11" i="13"/>
  <c r="A11" i="12"/>
  <c r="A11" i="11"/>
  <c r="A11" i="10"/>
  <c r="A11" i="9"/>
  <c r="A10" i="8"/>
  <c r="C17" i="25" l="1"/>
  <c r="C15" i="21"/>
  <c r="C17" i="22"/>
  <c r="E35" i="10"/>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W334" i="2" l="1"/>
  <c r="W333" i="2"/>
  <c r="W332" i="2"/>
  <c r="W331" i="2"/>
  <c r="W330" i="2"/>
  <c r="W329" i="2"/>
  <c r="W328" i="2"/>
  <c r="W327" i="2"/>
  <c r="W326" i="2"/>
  <c r="W325" i="2"/>
  <c r="W324" i="2"/>
  <c r="W323" i="2"/>
  <c r="W322" i="2"/>
  <c r="W321" i="2"/>
  <c r="W320" i="2"/>
  <c r="W319" i="2"/>
  <c r="W318" i="2"/>
  <c r="W317" i="2"/>
  <c r="W316" i="2"/>
  <c r="W315" i="2"/>
  <c r="W314" i="2"/>
  <c r="W313" i="2"/>
  <c r="W312" i="2"/>
  <c r="W311" i="2"/>
  <c r="W310" i="2"/>
  <c r="W309" i="2"/>
  <c r="W308" i="2"/>
  <c r="W307" i="2"/>
  <c r="W306" i="2"/>
  <c r="W305" i="2"/>
  <c r="W304" i="2"/>
  <c r="W303" i="2"/>
  <c r="W302" i="2"/>
  <c r="W301" i="2"/>
  <c r="W300" i="2"/>
  <c r="W299" i="2"/>
  <c r="W298" i="2"/>
  <c r="W297" i="2"/>
  <c r="W296" i="2"/>
  <c r="W295" i="2"/>
  <c r="W294" i="2"/>
  <c r="W293" i="2"/>
  <c r="W292" i="2"/>
  <c r="W291" i="2"/>
  <c r="W290" i="2"/>
  <c r="W289" i="2"/>
  <c r="W288" i="2"/>
  <c r="W287" i="2"/>
  <c r="W286" i="2"/>
  <c r="W285" i="2"/>
  <c r="W284" i="2"/>
  <c r="W283" i="2"/>
  <c r="W282" i="2"/>
  <c r="W281" i="2"/>
  <c r="W280" i="2"/>
  <c r="W279" i="2"/>
  <c r="W278" i="2"/>
  <c r="W277" i="2"/>
  <c r="W276" i="2"/>
  <c r="W275" i="2"/>
  <c r="W274" i="2"/>
  <c r="W273" i="2"/>
  <c r="W272" i="2"/>
  <c r="W271" i="2"/>
  <c r="W270" i="2"/>
  <c r="W269" i="2"/>
  <c r="W268" i="2"/>
  <c r="W267" i="2"/>
  <c r="W266" i="2"/>
  <c r="W265" i="2"/>
  <c r="W264" i="2"/>
  <c r="W263" i="2"/>
  <c r="W262" i="2"/>
  <c r="W261" i="2"/>
  <c r="W260" i="2"/>
  <c r="W259" i="2"/>
  <c r="W258" i="2"/>
  <c r="W257" i="2"/>
  <c r="W256" i="2"/>
  <c r="W255" i="2"/>
  <c r="W254" i="2"/>
  <c r="W253" i="2"/>
  <c r="W252" i="2"/>
  <c r="W251" i="2"/>
  <c r="W250" i="2"/>
  <c r="W249" i="2"/>
  <c r="W248" i="2"/>
  <c r="W247" i="2"/>
  <c r="W246" i="2"/>
  <c r="W245" i="2"/>
  <c r="W244" i="2"/>
  <c r="W243" i="2"/>
  <c r="W242" i="2"/>
  <c r="W241" i="2"/>
  <c r="W240" i="2"/>
  <c r="W239" i="2"/>
  <c r="W238" i="2"/>
  <c r="W237" i="2"/>
  <c r="W236" i="2"/>
  <c r="W235" i="2"/>
  <c r="W234" i="2"/>
  <c r="W233" i="2"/>
  <c r="W232" i="2"/>
  <c r="W231" i="2"/>
  <c r="W230" i="2"/>
  <c r="W229" i="2"/>
  <c r="W228" i="2"/>
  <c r="W227" i="2"/>
  <c r="W226" i="2"/>
  <c r="W225" i="2"/>
  <c r="W224" i="2"/>
  <c r="W223" i="2"/>
  <c r="W222" i="2"/>
  <c r="W221" i="2"/>
  <c r="W220" i="2"/>
  <c r="W219" i="2"/>
  <c r="W218" i="2"/>
  <c r="W217" i="2"/>
  <c r="W216" i="2"/>
  <c r="W215" i="2"/>
  <c r="W214" i="2"/>
  <c r="W213" i="2"/>
  <c r="W212" i="2"/>
  <c r="W211" i="2"/>
  <c r="W210" i="2"/>
  <c r="W209" i="2"/>
  <c r="W208" i="2"/>
  <c r="W207" i="2"/>
  <c r="W206" i="2"/>
  <c r="W205" i="2"/>
  <c r="W204" i="2"/>
  <c r="W203" i="2"/>
  <c r="W202" i="2"/>
  <c r="W201" i="2"/>
  <c r="W200" i="2"/>
  <c r="W199" i="2"/>
  <c r="W198" i="2"/>
  <c r="W197" i="2"/>
  <c r="W196" i="2"/>
  <c r="W195" i="2"/>
  <c r="W194" i="2"/>
  <c r="W193" i="2"/>
  <c r="W192" i="2"/>
  <c r="W191" i="2"/>
  <c r="W190" i="2"/>
  <c r="W189" i="2"/>
  <c r="W188" i="2"/>
  <c r="W187" i="2"/>
  <c r="W186" i="2"/>
  <c r="W185" i="2"/>
  <c r="W184" i="2"/>
  <c r="W183" i="2"/>
  <c r="W182" i="2"/>
  <c r="W181" i="2"/>
  <c r="W180" i="2"/>
  <c r="W179" i="2"/>
  <c r="W178"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W134" i="2"/>
  <c r="W133" i="2"/>
  <c r="W132" i="2"/>
  <c r="W131" i="2"/>
  <c r="W130" i="2"/>
  <c r="W129" i="2"/>
  <c r="W128" i="2"/>
  <c r="W127" i="2"/>
  <c r="W126" i="2"/>
  <c r="W125" i="2"/>
  <c r="W124"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W10" i="2"/>
  <c r="W9" i="2"/>
  <c r="W8" i="2"/>
  <c r="W7" i="2"/>
  <c r="W6" i="2"/>
  <c r="W5" i="2"/>
  <c r="W4" i="2"/>
  <c r="W3" i="2"/>
  <c r="A96" i="25" l="1"/>
  <c r="C3" i="8" l="1"/>
  <c r="D104" i="16"/>
  <c r="C104" i="16"/>
  <c r="B104" i="16"/>
  <c r="A366" i="16"/>
  <c r="A357" i="16"/>
  <c r="A345" i="16"/>
  <c r="A339" i="16"/>
  <c r="A336" i="16"/>
  <c r="A327" i="16"/>
  <c r="A311" i="16"/>
  <c r="A305" i="16"/>
  <c r="A291" i="16"/>
  <c r="A282" i="16"/>
  <c r="A279" i="16"/>
  <c r="A276" i="16"/>
  <c r="A272" i="16"/>
  <c r="A267" i="16"/>
  <c r="A261" i="16"/>
  <c r="A250" i="16"/>
  <c r="A237" i="16"/>
  <c r="A207" i="16"/>
  <c r="A200" i="16"/>
  <c r="A195" i="16"/>
  <c r="A179" i="16"/>
  <c r="A167" i="16"/>
  <c r="A150" i="16"/>
  <c r="A126" i="16"/>
  <c r="A109" i="16"/>
  <c r="A90" i="16"/>
  <c r="A75" i="16"/>
  <c r="A65" i="16"/>
  <c r="A59" i="16"/>
  <c r="A40" i="16"/>
  <c r="A32" i="16"/>
  <c r="A17" i="16"/>
  <c r="A7" i="16"/>
  <c r="C3" i="14"/>
  <c r="C3" i="13"/>
  <c r="C3" i="12"/>
  <c r="C3" i="11"/>
  <c r="C3" i="10"/>
  <c r="C3" i="9"/>
  <c r="F47" i="25"/>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F79" i="22" s="1"/>
  <c r="A78" i="22"/>
  <c r="A24" i="20"/>
  <c r="B22" i="14"/>
  <c r="E36" i="4"/>
  <c r="B36" i="4"/>
  <c r="E35" i="4"/>
  <c r="B35" i="4"/>
  <c r="D24" i="20" l="1"/>
  <c r="C24" i="20"/>
  <c r="B24" i="20"/>
  <c r="E24" i="20"/>
  <c r="H79" i="22"/>
  <c r="H120" i="25"/>
  <c r="F120" i="25"/>
  <c r="B120" i="25"/>
  <c r="H119" i="25"/>
  <c r="F119" i="25"/>
  <c r="B119" i="25"/>
  <c r="H118" i="25"/>
  <c r="F118" i="25"/>
  <c r="B118" i="25"/>
  <c r="H117" i="25"/>
  <c r="F117" i="25"/>
  <c r="B117" i="25"/>
  <c r="H116" i="25"/>
  <c r="F116" i="25"/>
  <c r="B116" i="25"/>
  <c r="H115" i="25"/>
  <c r="F115" i="25"/>
  <c r="B115" i="25"/>
  <c r="H114" i="25"/>
  <c r="F114" i="25"/>
  <c r="B114" i="25"/>
  <c r="H113" i="25"/>
  <c r="F113" i="25"/>
  <c r="B113" i="25"/>
  <c r="A112" i="25"/>
  <c r="H111" i="25"/>
  <c r="F111" i="25"/>
  <c r="B111" i="25"/>
  <c r="H110" i="25"/>
  <c r="F110" i="25"/>
  <c r="B110" i="25"/>
  <c r="H109" i="25"/>
  <c r="F109" i="25"/>
  <c r="B109" i="25"/>
  <c r="H108" i="25"/>
  <c r="F108" i="25"/>
  <c r="B108" i="25"/>
  <c r="H107" i="25"/>
  <c r="F107" i="25"/>
  <c r="B107" i="25"/>
  <c r="H106" i="25"/>
  <c r="F106" i="25"/>
  <c r="B106" i="25"/>
  <c r="H105" i="25"/>
  <c r="F105" i="25"/>
  <c r="B105" i="25"/>
  <c r="H104" i="25"/>
  <c r="F104" i="25"/>
  <c r="B104" i="25"/>
  <c r="H103" i="25"/>
  <c r="F103" i="25"/>
  <c r="B103" i="25"/>
  <c r="H102" i="25"/>
  <c r="F102" i="25"/>
  <c r="B102" i="25"/>
  <c r="H101" i="25"/>
  <c r="F101" i="25"/>
  <c r="B101" i="25"/>
  <c r="H100" i="25"/>
  <c r="F100" i="25"/>
  <c r="B100" i="25"/>
  <c r="H99" i="25"/>
  <c r="F99" i="25"/>
  <c r="B99" i="25"/>
  <c r="H98" i="25"/>
  <c r="F98" i="25"/>
  <c r="B98" i="25"/>
  <c r="H97" i="25"/>
  <c r="F97" i="25"/>
  <c r="B97" i="25"/>
  <c r="H95" i="25"/>
  <c r="F95" i="25"/>
  <c r="B95" i="25"/>
  <c r="H94" i="25"/>
  <c r="F94" i="25"/>
  <c r="B94" i="25"/>
  <c r="H93" i="25"/>
  <c r="F93" i="25"/>
  <c r="B93" i="25"/>
  <c r="H92" i="25"/>
  <c r="F92" i="25"/>
  <c r="B92" i="25"/>
  <c r="H91" i="25"/>
  <c r="F91" i="25"/>
  <c r="B91" i="25"/>
  <c r="A90" i="25"/>
  <c r="H89" i="25"/>
  <c r="F89" i="25"/>
  <c r="B89" i="25"/>
  <c r="H88" i="25"/>
  <c r="F88" i="25"/>
  <c r="B88" i="25"/>
  <c r="H87" i="25"/>
  <c r="F87" i="25"/>
  <c r="B87" i="25"/>
  <c r="H86" i="25"/>
  <c r="F86" i="25"/>
  <c r="B86" i="25"/>
  <c r="H85" i="25"/>
  <c r="F85" i="25"/>
  <c r="B85" i="25"/>
  <c r="H84" i="25"/>
  <c r="F84" i="25"/>
  <c r="B84" i="25"/>
  <c r="H83" i="25"/>
  <c r="F83" i="25"/>
  <c r="B83" i="25"/>
  <c r="H82" i="25"/>
  <c r="F82" i="25"/>
  <c r="B82" i="25"/>
  <c r="H81" i="25"/>
  <c r="F81" i="25"/>
  <c r="B81" i="25"/>
  <c r="H80" i="25"/>
  <c r="F80" i="25"/>
  <c r="B80" i="25"/>
  <c r="H79" i="25"/>
  <c r="F79" i="25"/>
  <c r="B79" i="25"/>
  <c r="H78" i="25"/>
  <c r="F78" i="25"/>
  <c r="B78" i="25"/>
  <c r="H77" i="25"/>
  <c r="F77" i="25"/>
  <c r="B77" i="25"/>
  <c r="A76" i="25"/>
  <c r="H75" i="25"/>
  <c r="F75" i="25"/>
  <c r="B75" i="25"/>
  <c r="H74" i="25"/>
  <c r="F74" i="25"/>
  <c r="B74" i="25"/>
  <c r="H73" i="25"/>
  <c r="F73" i="25"/>
  <c r="B73" i="25"/>
  <c r="H72" i="25"/>
  <c r="F72" i="25"/>
  <c r="B72" i="25"/>
  <c r="H71" i="25"/>
  <c r="F71" i="25"/>
  <c r="B71" i="25"/>
  <c r="H70" i="25"/>
  <c r="F70" i="25"/>
  <c r="B70" i="25"/>
  <c r="H69" i="25"/>
  <c r="F69" i="25"/>
  <c r="B69" i="25"/>
  <c r="H68" i="25"/>
  <c r="F68" i="25"/>
  <c r="B68" i="25"/>
  <c r="A67" i="25"/>
  <c r="H66" i="25"/>
  <c r="F66" i="25"/>
  <c r="B66" i="25"/>
  <c r="H65" i="25"/>
  <c r="F65" i="25"/>
  <c r="B65" i="25"/>
  <c r="A64" i="25"/>
  <c r="H63" i="25"/>
  <c r="F63" i="25"/>
  <c r="B63" i="25"/>
  <c r="H62" i="25"/>
  <c r="F62" i="25"/>
  <c r="B62" i="25"/>
  <c r="A61" i="25"/>
  <c r="H60" i="25"/>
  <c r="F60" i="25"/>
  <c r="B60" i="25"/>
  <c r="H59" i="25"/>
  <c r="F59" i="25"/>
  <c r="B59" i="25"/>
  <c r="H58" i="25"/>
  <c r="F58" i="25"/>
  <c r="B58" i="25"/>
  <c r="A57" i="25"/>
  <c r="H56" i="25"/>
  <c r="F56" i="25"/>
  <c r="B56" i="25"/>
  <c r="H55" i="25"/>
  <c r="F55" i="25"/>
  <c r="B55" i="25"/>
  <c r="H54" i="25"/>
  <c r="F54" i="25"/>
  <c r="B54" i="25"/>
  <c r="H53" i="25"/>
  <c r="F53" i="25"/>
  <c r="B53" i="25"/>
  <c r="A52" i="25"/>
  <c r="H51" i="25"/>
  <c r="F51" i="25"/>
  <c r="B51" i="25"/>
  <c r="H50" i="25"/>
  <c r="F50" i="25"/>
  <c r="B50" i="25"/>
  <c r="H49" i="25"/>
  <c r="F49" i="25"/>
  <c r="B49" i="25"/>
  <c r="H48" i="25"/>
  <c r="F48" i="25"/>
  <c r="B48" i="25"/>
  <c r="H47" i="25"/>
  <c r="B47" i="25"/>
  <c r="A46" i="25"/>
  <c r="B30" i="25"/>
  <c r="G30" i="25" s="1"/>
  <c r="B29" i="25"/>
  <c r="G29" i="25" s="1"/>
  <c r="B28" i="25"/>
  <c r="G28" i="25" s="1"/>
  <c r="B27" i="25"/>
  <c r="G27" i="25" s="1"/>
  <c r="B26" i="25"/>
  <c r="G26" i="25" s="1"/>
  <c r="B25" i="25"/>
  <c r="G25" i="25" s="1"/>
  <c r="B24" i="25"/>
  <c r="G24" i="25" s="1"/>
  <c r="B23" i="25"/>
  <c r="G23" i="25" s="1"/>
  <c r="B22" i="25"/>
  <c r="G22" i="25" s="1"/>
  <c r="B21" i="25"/>
  <c r="G21" i="25" s="1"/>
  <c r="B37" i="22" l="1"/>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C14" i="8"/>
  <c r="C15" i="8"/>
  <c r="C16" i="8"/>
  <c r="C17" i="8"/>
  <c r="C18" i="8"/>
  <c r="C19" i="8"/>
  <c r="C20" i="8"/>
  <c r="C13" i="8"/>
  <c r="A227" i="22"/>
  <c r="A226" i="22" s="1"/>
  <c r="A228" i="22"/>
  <c r="A229" i="22"/>
  <c r="F229" i="22" s="1"/>
  <c r="A230" i="22"/>
  <c r="F230" i="22" s="1"/>
  <c r="A231" i="22"/>
  <c r="F231" i="22" s="1"/>
  <c r="A232" i="22"/>
  <c r="A233" i="22"/>
  <c r="F233" i="22" s="1"/>
  <c r="A234" i="22"/>
  <c r="F234" i="22" s="1"/>
  <c r="A235" i="22"/>
  <c r="F235" i="22" s="1"/>
  <c r="A236" i="22"/>
  <c r="A237" i="22"/>
  <c r="F237" i="22" s="1"/>
  <c r="A238" i="22"/>
  <c r="F238" i="22" s="1"/>
  <c r="A239" i="22"/>
  <c r="F239" i="22" s="1"/>
  <c r="A240" i="22"/>
  <c r="A241" i="22"/>
  <c r="F241" i="22" s="1"/>
  <c r="A242" i="22"/>
  <c r="F242" i="22" s="1"/>
  <c r="A243" i="22"/>
  <c r="F243" i="22" s="1"/>
  <c r="A244" i="22"/>
  <c r="A311" i="22"/>
  <c r="A310" i="22" s="1"/>
  <c r="A312" i="22"/>
  <c r="A314" i="22"/>
  <c r="A313" i="22" s="1"/>
  <c r="A315" i="22"/>
  <c r="F315" i="22" s="1"/>
  <c r="A316" i="22"/>
  <c r="H316" i="22" s="1"/>
  <c r="A317" i="22"/>
  <c r="A318" i="22"/>
  <c r="A320" i="22"/>
  <c r="A321" i="22"/>
  <c r="H321" i="22" s="1"/>
  <c r="A322" i="22"/>
  <c r="F322" i="22" s="1"/>
  <c r="A323" i="22"/>
  <c r="A324" i="22"/>
  <c r="A326" i="22"/>
  <c r="F326" i="22" s="1"/>
  <c r="A327" i="22"/>
  <c r="H327" i="22" s="1"/>
  <c r="A328" i="22"/>
  <c r="A329" i="22"/>
  <c r="A330" i="22"/>
  <c r="F330" i="22" s="1"/>
  <c r="A332" i="22"/>
  <c r="A331" i="22" s="1"/>
  <c r="A333" i="22"/>
  <c r="F333" i="22" s="1"/>
  <c r="A334" i="22"/>
  <c r="A335" i="22"/>
  <c r="A336" i="22"/>
  <c r="F336" i="22" s="1"/>
  <c r="A337" i="22"/>
  <c r="F337" i="22" s="1"/>
  <c r="A338" i="22"/>
  <c r="A339" i="22"/>
  <c r="A341" i="22"/>
  <c r="H341" i="22" s="1"/>
  <c r="A342" i="22"/>
  <c r="F342" i="22" s="1"/>
  <c r="A343" i="22"/>
  <c r="H343" i="22" s="1"/>
  <c r="A344" i="22"/>
  <c r="A345" i="22"/>
  <c r="H345" i="22" s="1"/>
  <c r="A346" i="22"/>
  <c r="F346" i="22" s="1"/>
  <c r="A246" i="22"/>
  <c r="A245" i="22" s="1"/>
  <c r="A247" i="22"/>
  <c r="A248" i="22"/>
  <c r="A249" i="22"/>
  <c r="H249" i="22" s="1"/>
  <c r="A250" i="22"/>
  <c r="A251" i="22"/>
  <c r="A252" i="22"/>
  <c r="A253" i="22"/>
  <c r="H253" i="22" s="1"/>
  <c r="A254" i="22"/>
  <c r="A255" i="22"/>
  <c r="A257" i="22"/>
  <c r="A258" i="22"/>
  <c r="F258" i="22" s="1"/>
  <c r="A259" i="22"/>
  <c r="F259" i="22" s="1"/>
  <c r="A260" i="22"/>
  <c r="F260" i="22" s="1"/>
  <c r="A261" i="22"/>
  <c r="A262" i="22"/>
  <c r="F262" i="22" s="1"/>
  <c r="A263" i="22"/>
  <c r="F263" i="22" s="1"/>
  <c r="A264" i="22"/>
  <c r="F264" i="22" s="1"/>
  <c r="A265" i="22"/>
  <c r="A266" i="22"/>
  <c r="F266" i="22" s="1"/>
  <c r="A267" i="22"/>
  <c r="F267" i="22" s="1"/>
  <c r="A268" i="22"/>
  <c r="F268" i="22" s="1"/>
  <c r="A269" i="22"/>
  <c r="A270" i="22"/>
  <c r="F270" i="22" s="1"/>
  <c r="A271" i="22"/>
  <c r="F271" i="22" s="1"/>
  <c r="A272" i="22"/>
  <c r="F272" i="22" s="1"/>
  <c r="A273" i="22"/>
  <c r="A274" i="22"/>
  <c r="F274" i="22" s="1"/>
  <c r="A275" i="22"/>
  <c r="F275" i="22" s="1"/>
  <c r="A276" i="22"/>
  <c r="F276" i="22" s="1"/>
  <c r="A277" i="22"/>
  <c r="A278" i="22"/>
  <c r="F278" i="22" s="1"/>
  <c r="A279" i="22"/>
  <c r="F279" i="22" s="1"/>
  <c r="A280" i="22"/>
  <c r="F280" i="22" s="1"/>
  <c r="A281" i="22"/>
  <c r="A282" i="22"/>
  <c r="F282" i="22" s="1"/>
  <c r="A283" i="22"/>
  <c r="F283" i="22" s="1"/>
  <c r="A284" i="22"/>
  <c r="F284" i="22" s="1"/>
  <c r="A285" i="22"/>
  <c r="A287" i="22"/>
  <c r="A288" i="22"/>
  <c r="H288" i="22" s="1"/>
  <c r="A289" i="22"/>
  <c r="F289" i="22" s="1"/>
  <c r="A290" i="22"/>
  <c r="A291" i="22"/>
  <c r="A292" i="22"/>
  <c r="H292" i="22" s="1"/>
  <c r="A293" i="22"/>
  <c r="H293" i="22" s="1"/>
  <c r="A294" i="22"/>
  <c r="A295" i="22"/>
  <c r="A296" i="22"/>
  <c r="H296" i="22" s="1"/>
  <c r="A297" i="22"/>
  <c r="F297" i="22" s="1"/>
  <c r="A298" i="22"/>
  <c r="A300" i="22"/>
  <c r="A301" i="22"/>
  <c r="F301" i="22" s="1"/>
  <c r="A302" i="22"/>
  <c r="F302" i="22" s="1"/>
  <c r="A303" i="22"/>
  <c r="F303" i="22" s="1"/>
  <c r="A304" i="22"/>
  <c r="A305" i="22"/>
  <c r="F305" i="22" s="1"/>
  <c r="A306" i="22"/>
  <c r="F306" i="22" s="1"/>
  <c r="A307" i="22"/>
  <c r="F307" i="22" s="1"/>
  <c r="A308" i="22"/>
  <c r="A309" i="22"/>
  <c r="F309" i="22" s="1"/>
  <c r="A171" i="22"/>
  <c r="A170" i="22" s="1"/>
  <c r="A172" i="22"/>
  <c r="A173" i="22"/>
  <c r="A174" i="22"/>
  <c r="H174" i="22" s="1"/>
  <c r="A175" i="22"/>
  <c r="A176" i="22"/>
  <c r="A177" i="22"/>
  <c r="A178" i="22"/>
  <c r="H178" i="22" s="1"/>
  <c r="A179" i="22"/>
  <c r="A180" i="22"/>
  <c r="A181" i="22"/>
  <c r="H181" i="22" s="1"/>
  <c r="A182" i="22"/>
  <c r="H182" i="22" s="1"/>
  <c r="A183" i="22"/>
  <c r="A184" i="22"/>
  <c r="A186" i="22"/>
  <c r="A187" i="22"/>
  <c r="F187" i="22" s="1"/>
  <c r="A188" i="22"/>
  <c r="A189" i="22"/>
  <c r="F189" i="22" s="1"/>
  <c r="A190" i="22"/>
  <c r="A191" i="22"/>
  <c r="F191" i="22" s="1"/>
  <c r="A192" i="22"/>
  <c r="H192" i="22" s="1"/>
  <c r="A193" i="22"/>
  <c r="H193" i="22" s="1"/>
  <c r="A194" i="22"/>
  <c r="A195" i="22"/>
  <c r="F195" i="22" s="1"/>
  <c r="A196" i="22"/>
  <c r="A197" i="22"/>
  <c r="F197" i="22" s="1"/>
  <c r="A198" i="22"/>
  <c r="F198" i="22" s="1"/>
  <c r="A199" i="22"/>
  <c r="F199" i="22" s="1"/>
  <c r="A200" i="22"/>
  <c r="A201" i="22"/>
  <c r="F201" i="22" s="1"/>
  <c r="A203" i="22"/>
  <c r="H203" i="22" s="1"/>
  <c r="A204" i="22"/>
  <c r="A205" i="22"/>
  <c r="A206" i="22"/>
  <c r="F206" i="22" s="1"/>
  <c r="A207" i="22"/>
  <c r="H207" i="22" s="1"/>
  <c r="A208" i="22"/>
  <c r="A209" i="22"/>
  <c r="A210" i="22"/>
  <c r="A211" i="22"/>
  <c r="H211" i="22" s="1"/>
  <c r="A212" i="22"/>
  <c r="A213" i="22"/>
  <c r="A215" i="22"/>
  <c r="A214" i="22" s="1"/>
  <c r="A216" i="22"/>
  <c r="F216" i="22" s="1"/>
  <c r="A217" i="22"/>
  <c r="H217" i="22" s="1"/>
  <c r="A218" i="22"/>
  <c r="F218" i="22" s="1"/>
  <c r="A220" i="22"/>
  <c r="A221" i="22"/>
  <c r="A222" i="22"/>
  <c r="H222" i="22" s="1"/>
  <c r="A223" i="22"/>
  <c r="A224" i="22"/>
  <c r="A225" i="22"/>
  <c r="A128" i="22"/>
  <c r="A127" i="22" s="1"/>
  <c r="A129" i="22"/>
  <c r="A130" i="22"/>
  <c r="A131" i="22"/>
  <c r="H131" i="22" s="1"/>
  <c r="A132" i="22"/>
  <c r="H132" i="22" s="1"/>
  <c r="A133" i="22"/>
  <c r="A134" i="22"/>
  <c r="F134" i="22" s="1"/>
  <c r="A135" i="22"/>
  <c r="H135" i="22" s="1"/>
  <c r="A136" i="22"/>
  <c r="H136" i="22" s="1"/>
  <c r="A137" i="22"/>
  <c r="A138" i="22"/>
  <c r="A139" i="22"/>
  <c r="H139" i="22" s="1"/>
  <c r="A140" i="22"/>
  <c r="H140" i="22" s="1"/>
  <c r="A141" i="22"/>
  <c r="A142" i="22"/>
  <c r="H142" i="22" s="1"/>
  <c r="A143" i="22"/>
  <c r="H143" i="22" s="1"/>
  <c r="A144" i="22"/>
  <c r="H144" i="22" s="1"/>
  <c r="A145" i="22"/>
  <c r="A147" i="22"/>
  <c r="F147" i="22" s="1"/>
  <c r="A148" i="22"/>
  <c r="A149" i="22"/>
  <c r="F149" i="22" s="1"/>
  <c r="A150" i="22"/>
  <c r="A151" i="22"/>
  <c r="H151" i="22" s="1"/>
  <c r="A152" i="22"/>
  <c r="H152" i="22" s="1"/>
  <c r="A153" i="22"/>
  <c r="F153" i="22" s="1"/>
  <c r="A154" i="22"/>
  <c r="A155" i="22"/>
  <c r="F155" i="22" s="1"/>
  <c r="A156" i="22"/>
  <c r="F156" i="22" s="1"/>
  <c r="A157" i="22"/>
  <c r="F157" i="22" s="1"/>
  <c r="A158" i="22"/>
  <c r="A159" i="22"/>
  <c r="A160" i="22"/>
  <c r="F160" i="22" s="1"/>
  <c r="A161" i="22"/>
  <c r="F161" i="22" s="1"/>
  <c r="A162" i="22"/>
  <c r="A163" i="22"/>
  <c r="H163" i="22" s="1"/>
  <c r="A164" i="22"/>
  <c r="H164" i="22" s="1"/>
  <c r="A165" i="22"/>
  <c r="F165" i="22" s="1"/>
  <c r="A166" i="22"/>
  <c r="A167" i="22"/>
  <c r="F167" i="22" s="1"/>
  <c r="A168" i="22"/>
  <c r="F168" i="22" s="1"/>
  <c r="A169" i="22"/>
  <c r="F169" i="22" s="1"/>
  <c r="A126" i="22"/>
  <c r="H126" i="22" s="1"/>
  <c r="A125" i="22"/>
  <c r="A124" i="22"/>
  <c r="A123" i="22"/>
  <c r="H123" i="22" s="1"/>
  <c r="A122" i="22"/>
  <c r="H122" i="22" s="1"/>
  <c r="A121" i="22"/>
  <c r="F121" i="22" s="1"/>
  <c r="A120" i="22"/>
  <c r="A119" i="22"/>
  <c r="H119" i="22" s="1"/>
  <c r="A118" i="22"/>
  <c r="H118" i="22" s="1"/>
  <c r="A117" i="22"/>
  <c r="F117" i="22" s="1"/>
  <c r="A116" i="22"/>
  <c r="A115" i="22"/>
  <c r="H115" i="22" s="1"/>
  <c r="A114" i="22"/>
  <c r="H114" i="22" s="1"/>
  <c r="A113" i="22"/>
  <c r="F113" i="22" s="1"/>
  <c r="A112" i="22"/>
  <c r="A110" i="22"/>
  <c r="H110" i="22" s="1"/>
  <c r="A109" i="22"/>
  <c r="H109" i="22" s="1"/>
  <c r="A108" i="22"/>
  <c r="F108" i="22" s="1"/>
  <c r="A107" i="22"/>
  <c r="A106" i="22"/>
  <c r="H106" i="22" s="1"/>
  <c r="A105" i="22"/>
  <c r="H105" i="22" s="1"/>
  <c r="A104" i="22"/>
  <c r="H104" i="22" s="1"/>
  <c r="A103" i="22"/>
  <c r="A102" i="22"/>
  <c r="H102" i="22" s="1"/>
  <c r="A101" i="22"/>
  <c r="H101" i="22" s="1"/>
  <c r="A100" i="22"/>
  <c r="H100" i="22" s="1"/>
  <c r="A99" i="22"/>
  <c r="A98" i="22"/>
  <c r="H98" i="22" s="1"/>
  <c r="A97" i="22"/>
  <c r="H97" i="22" s="1"/>
  <c r="A96" i="22"/>
  <c r="H96" i="22" s="1"/>
  <c r="A95" i="22"/>
  <c r="A93" i="22"/>
  <c r="A92" i="22"/>
  <c r="H92" i="22" s="1"/>
  <c r="A91" i="22"/>
  <c r="F91" i="22" s="1"/>
  <c r="A90" i="22"/>
  <c r="H90" i="22" s="1"/>
  <c r="A89" i="22"/>
  <c r="A87" i="22"/>
  <c r="H87" i="22" s="1"/>
  <c r="A86" i="22"/>
  <c r="H86" i="22" s="1"/>
  <c r="A85" i="22"/>
  <c r="A84" i="22"/>
  <c r="H84" i="22" s="1"/>
  <c r="A83" i="22"/>
  <c r="H83" i="22" s="1"/>
  <c r="A82" i="22"/>
  <c r="H82" i="22" s="1"/>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D57" i="22" s="1"/>
  <c r="A58" i="22"/>
  <c r="A59" i="22"/>
  <c r="D59" i="22" s="1"/>
  <c r="A60" i="22"/>
  <c r="A61" i="22"/>
  <c r="D61" i="22" s="1"/>
  <c r="A62" i="22"/>
  <c r="A63" i="22"/>
  <c r="D63" i="22" s="1"/>
  <c r="A64" i="22"/>
  <c r="A66" i="22"/>
  <c r="H66" i="22" s="1"/>
  <c r="A67" i="22"/>
  <c r="A68" i="22"/>
  <c r="A69" i="22"/>
  <c r="A70" i="22"/>
  <c r="H70" i="22" s="1"/>
  <c r="A72" i="22"/>
  <c r="A73" i="22"/>
  <c r="A74" i="22"/>
  <c r="H74" i="22" s="1"/>
  <c r="A75" i="22"/>
  <c r="A76" i="22"/>
  <c r="A77" i="22"/>
  <c r="G39" i="22"/>
  <c r="E52" i="14"/>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I240" i="20" s="1"/>
  <c r="A241" i="20"/>
  <c r="G241" i="20" s="1"/>
  <c r="A242" i="20"/>
  <c r="G242" i="20" s="1"/>
  <c r="A243" i="20"/>
  <c r="G243" i="20" s="1"/>
  <c r="A244" i="20"/>
  <c r="I244" i="20" s="1"/>
  <c r="A245" i="20"/>
  <c r="I245" i="20" s="1"/>
  <c r="A246" i="20"/>
  <c r="I246" i="20" s="1"/>
  <c r="A247" i="20"/>
  <c r="G247" i="20" s="1"/>
  <c r="A248" i="20"/>
  <c r="G248" i="20" s="1"/>
  <c r="A249" i="20"/>
  <c r="G249" i="20" s="1"/>
  <c r="A250" i="20"/>
  <c r="G250" i="20" s="1"/>
  <c r="A251" i="20"/>
  <c r="I251" i="20" s="1"/>
  <c r="A252" i="20"/>
  <c r="A253" i="20"/>
  <c r="I253" i="20" s="1"/>
  <c r="A254" i="20"/>
  <c r="A255" i="20"/>
  <c r="G255" i="20" s="1"/>
  <c r="A256" i="20"/>
  <c r="G256" i="20" s="1"/>
  <c r="A257" i="20"/>
  <c r="A258" i="20"/>
  <c r="A259" i="20"/>
  <c r="A260" i="20"/>
  <c r="A261" i="20"/>
  <c r="G261" i="20" s="1"/>
  <c r="A262" i="20"/>
  <c r="I262" i="20" s="1"/>
  <c r="A263" i="20"/>
  <c r="G263" i="20" s="1"/>
  <c r="A264" i="20"/>
  <c r="G264" i="20" s="1"/>
  <c r="A265" i="20"/>
  <c r="I265" i="20" s="1"/>
  <c r="A266" i="20"/>
  <c r="G266" i="20" s="1"/>
  <c r="A267" i="20"/>
  <c r="I267" i="20" s="1"/>
  <c r="A268" i="20"/>
  <c r="I268" i="20" s="1"/>
  <c r="A269" i="20"/>
  <c r="G269" i="20" s="1"/>
  <c r="A270" i="20"/>
  <c r="G270" i="20" s="1"/>
  <c r="A271" i="20"/>
  <c r="G271" i="20" s="1"/>
  <c r="A272" i="20"/>
  <c r="A273" i="20"/>
  <c r="A274" i="20"/>
  <c r="I274" i="20" s="1"/>
  <c r="A275" i="20"/>
  <c r="G275" i="20" s="1"/>
  <c r="A276" i="20"/>
  <c r="A277" i="20"/>
  <c r="A278" i="20"/>
  <c r="A279" i="20"/>
  <c r="A280" i="20"/>
  <c r="G280" i="20" s="1"/>
  <c r="A281" i="20"/>
  <c r="G281" i="20" s="1"/>
  <c r="A282" i="20"/>
  <c r="I282" i="20" s="1"/>
  <c r="A283" i="20"/>
  <c r="I283" i="20" s="1"/>
  <c r="A284" i="20"/>
  <c r="G284" i="20" s="1"/>
  <c r="A285" i="20"/>
  <c r="G285" i="20" s="1"/>
  <c r="A286" i="20"/>
  <c r="I286" i="20" s="1"/>
  <c r="A287" i="20"/>
  <c r="I287" i="20" s="1"/>
  <c r="A288" i="20"/>
  <c r="G288" i="20" s="1"/>
  <c r="A289" i="20"/>
  <c r="G289" i="20" s="1"/>
  <c r="A290" i="20"/>
  <c r="G290" i="20" s="1"/>
  <c r="A291" i="20"/>
  <c r="A292" i="20"/>
  <c r="G292" i="20" s="1"/>
  <c r="A293" i="20"/>
  <c r="I293" i="20" s="1"/>
  <c r="A294" i="20"/>
  <c r="G294" i="20" s="1"/>
  <c r="A295" i="20"/>
  <c r="A296" i="20"/>
  <c r="G296" i="20" s="1"/>
  <c r="A297" i="20"/>
  <c r="A298" i="20"/>
  <c r="I298" i="20" s="1"/>
  <c r="A299" i="20"/>
  <c r="A300" i="20"/>
  <c r="I300" i="20" s="1"/>
  <c r="A301" i="20"/>
  <c r="I301" i="20" s="1"/>
  <c r="A302" i="20"/>
  <c r="G302" i="20" s="1"/>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C19" i="14" l="1"/>
  <c r="D19" i="14"/>
  <c r="F67" i="22"/>
  <c r="C67" i="22"/>
  <c r="C58" i="22"/>
  <c r="F5" i="20" s="1"/>
  <c r="D58" i="22"/>
  <c r="C64" i="22"/>
  <c r="F11" i="20" s="1"/>
  <c r="D64" i="22"/>
  <c r="F56" i="22"/>
  <c r="G3" i="20" s="1"/>
  <c r="D56" i="22"/>
  <c r="C62" i="22"/>
  <c r="F9" i="20" s="1"/>
  <c r="D62" i="22"/>
  <c r="C60" i="22"/>
  <c r="F7" i="20" s="1"/>
  <c r="D60" i="22"/>
  <c r="D79" i="22"/>
  <c r="D78" i="22"/>
  <c r="D75" i="25"/>
  <c r="D188" i="22"/>
  <c r="D194" i="22"/>
  <c r="D187" i="22"/>
  <c r="D190" i="22"/>
  <c r="D195" i="22"/>
  <c r="D199" i="22"/>
  <c r="D191" i="22"/>
  <c r="D200" i="22"/>
  <c r="D196" i="22"/>
  <c r="D201" i="22"/>
  <c r="D189" i="22"/>
  <c r="D198" i="22"/>
  <c r="D192" i="22"/>
  <c r="D197" i="22"/>
  <c r="D193" i="22"/>
  <c r="I264" i="20"/>
  <c r="G283" i="20"/>
  <c r="G282" i="20"/>
  <c r="I275" i="20"/>
  <c r="I261" i="20"/>
  <c r="G301" i="20"/>
  <c r="I281" i="20"/>
  <c r="I243" i="20"/>
  <c r="I241" i="20"/>
  <c r="G246" i="20"/>
  <c r="H278" i="20"/>
  <c r="J278" i="20"/>
  <c r="I242" i="20"/>
  <c r="G265" i="20"/>
  <c r="I290" i="20"/>
  <c r="I263" i="20"/>
  <c r="G267" i="20"/>
  <c r="H239" i="20"/>
  <c r="J239" i="20"/>
  <c r="J238" i="20"/>
  <c r="H238" i="20"/>
  <c r="H297" i="20"/>
  <c r="J297" i="20"/>
  <c r="J277" i="20"/>
  <c r="H277" i="20"/>
  <c r="J257" i="20"/>
  <c r="H257" i="20"/>
  <c r="H296" i="20"/>
  <c r="J296" i="20"/>
  <c r="J276" i="20"/>
  <c r="H276" i="20"/>
  <c r="H256" i="20"/>
  <c r="J256" i="20"/>
  <c r="G277" i="20"/>
  <c r="I302" i="20"/>
  <c r="I288" i="20"/>
  <c r="G268" i="20"/>
  <c r="I247" i="20"/>
  <c r="J279" i="20"/>
  <c r="H279" i="20"/>
  <c r="I289" i="20"/>
  <c r="G286" i="20"/>
  <c r="J259" i="20"/>
  <c r="H259" i="20"/>
  <c r="J295" i="20"/>
  <c r="H295" i="20"/>
  <c r="G276" i="20"/>
  <c r="G262" i="20"/>
  <c r="I292" i="20"/>
  <c r="G279" i="20"/>
  <c r="I280" i="20"/>
  <c r="I239" i="20"/>
  <c r="G240" i="20"/>
  <c r="I285" i="20"/>
  <c r="H292" i="20"/>
  <c r="J292" i="20"/>
  <c r="H272" i="20"/>
  <c r="J272" i="20"/>
  <c r="J252" i="20"/>
  <c r="H252" i="20"/>
  <c r="I296" i="20"/>
  <c r="I238" i="20"/>
  <c r="I272" i="20"/>
  <c r="H258" i="20"/>
  <c r="J258" i="20"/>
  <c r="J255" i="20"/>
  <c r="H255" i="20"/>
  <c r="J274" i="20"/>
  <c r="H274" i="20"/>
  <c r="J273" i="20"/>
  <c r="H273" i="20"/>
  <c r="I295" i="20"/>
  <c r="I259" i="20"/>
  <c r="J260" i="20"/>
  <c r="H260" i="20"/>
  <c r="J298" i="20"/>
  <c r="H298" i="20"/>
  <c r="J275" i="20"/>
  <c r="H275" i="20"/>
  <c r="J294" i="20"/>
  <c r="H294" i="20"/>
  <c r="J293" i="20"/>
  <c r="H293" i="20"/>
  <c r="J253" i="20"/>
  <c r="H253" i="20"/>
  <c r="H291" i="20"/>
  <c r="J291" i="20"/>
  <c r="H251" i="20"/>
  <c r="J251" i="20"/>
  <c r="J290" i="20"/>
  <c r="H290" i="20"/>
  <c r="H250" i="20"/>
  <c r="J250" i="20"/>
  <c r="G274" i="20"/>
  <c r="H300" i="20"/>
  <c r="J300" i="20"/>
  <c r="H299" i="20"/>
  <c r="J299" i="20"/>
  <c r="H271" i="20"/>
  <c r="J271" i="20"/>
  <c r="J270" i="20"/>
  <c r="H270" i="20"/>
  <c r="J289" i="20"/>
  <c r="H289" i="20"/>
  <c r="J269" i="20"/>
  <c r="H269" i="20"/>
  <c r="J249" i="20"/>
  <c r="H249" i="20"/>
  <c r="I297" i="20"/>
  <c r="I270" i="20"/>
  <c r="I256" i="20"/>
  <c r="I299" i="20"/>
  <c r="G298" i="20"/>
  <c r="G291" i="20"/>
  <c r="I257" i="20"/>
  <c r="I248" i="20"/>
  <c r="G293" i="20"/>
  <c r="H267" i="20"/>
  <c r="J267" i="20"/>
  <c r="I284" i="20"/>
  <c r="G251" i="20"/>
  <c r="G299" i="20"/>
  <c r="I278" i="20"/>
  <c r="H266" i="20"/>
  <c r="J266" i="20"/>
  <c r="J246" i="20"/>
  <c r="H246" i="20"/>
  <c r="I271" i="20"/>
  <c r="I294" i="20"/>
  <c r="G273" i="20"/>
  <c r="I273" i="20"/>
  <c r="G272" i="20"/>
  <c r="I258" i="20"/>
  <c r="G239" i="20"/>
  <c r="G260" i="20"/>
  <c r="I260" i="20"/>
  <c r="K260" i="20" s="1"/>
  <c r="J244" i="20"/>
  <c r="H244" i="20"/>
  <c r="G252" i="20"/>
  <c r="I276" i="20"/>
  <c r="I269" i="20"/>
  <c r="G259" i="20"/>
  <c r="H280" i="20"/>
  <c r="J280" i="20"/>
  <c r="H240" i="20"/>
  <c r="J240" i="20"/>
  <c r="H288" i="20"/>
  <c r="J288" i="20"/>
  <c r="J287" i="20"/>
  <c r="H287" i="20"/>
  <c r="H286" i="20"/>
  <c r="J286" i="20"/>
  <c r="J285" i="20"/>
  <c r="H285" i="20"/>
  <c r="J245" i="20"/>
  <c r="H245" i="20"/>
  <c r="G297" i="20"/>
  <c r="G257" i="20"/>
  <c r="I250" i="20"/>
  <c r="I252" i="20"/>
  <c r="I279" i="20"/>
  <c r="G258" i="20"/>
  <c r="J248" i="20"/>
  <c r="H248" i="20"/>
  <c r="J265" i="20"/>
  <c r="H265" i="20"/>
  <c r="J264" i="20"/>
  <c r="H264" i="20"/>
  <c r="J263" i="20"/>
  <c r="H263" i="20"/>
  <c r="G238" i="20"/>
  <c r="I255" i="20"/>
  <c r="G300" i="20"/>
  <c r="I266" i="20"/>
  <c r="H268" i="20"/>
  <c r="J268" i="20"/>
  <c r="H247" i="20"/>
  <c r="J247" i="20"/>
  <c r="J284" i="20"/>
  <c r="H284" i="20"/>
  <c r="J283" i="20"/>
  <c r="H283" i="20"/>
  <c r="J243" i="20"/>
  <c r="H243" i="20"/>
  <c r="H302" i="20"/>
  <c r="J302" i="20"/>
  <c r="J282" i="20"/>
  <c r="H282" i="20"/>
  <c r="J262" i="20"/>
  <c r="H262" i="20"/>
  <c r="J242" i="20"/>
  <c r="H242" i="20"/>
  <c r="G245" i="20"/>
  <c r="I291" i="20"/>
  <c r="H301" i="20"/>
  <c r="J301" i="20"/>
  <c r="H281" i="20"/>
  <c r="J281" i="20"/>
  <c r="H261" i="20"/>
  <c r="J261" i="20"/>
  <c r="H241" i="20"/>
  <c r="J241" i="20"/>
  <c r="I277" i="20"/>
  <c r="G244" i="20"/>
  <c r="G295" i="20"/>
  <c r="I249" i="20"/>
  <c r="G287" i="20"/>
  <c r="G253" i="20"/>
  <c r="G278" i="20"/>
  <c r="J254" i="20"/>
  <c r="H254" i="20"/>
  <c r="G254" i="20"/>
  <c r="I254" i="20"/>
  <c r="C22" i="14"/>
  <c r="E22" i="14" s="1"/>
  <c r="D22" i="14"/>
  <c r="C324" i="20"/>
  <c r="C316" i="20"/>
  <c r="C322" i="20"/>
  <c r="B314" i="20"/>
  <c r="B331" i="20"/>
  <c r="B323" i="20"/>
  <c r="B315" i="20"/>
  <c r="B307" i="20"/>
  <c r="C321" i="20"/>
  <c r="C313" i="20"/>
  <c r="C305" i="20"/>
  <c r="M288" i="20"/>
  <c r="Q288" i="20" s="1"/>
  <c r="S288" i="20" s="1"/>
  <c r="M256" i="20"/>
  <c r="Q256" i="20" s="1"/>
  <c r="S256" i="20" s="1"/>
  <c r="C245" i="20"/>
  <c r="M245" i="20"/>
  <c r="Q245" i="20" s="1"/>
  <c r="S245" i="20" s="1"/>
  <c r="B197" i="20"/>
  <c r="C149" i="20"/>
  <c r="B105" i="20"/>
  <c r="C42" i="20"/>
  <c r="B27" i="20"/>
  <c r="B280" i="20"/>
  <c r="M280" i="20"/>
  <c r="Q280" i="20" s="1"/>
  <c r="S280" i="20" s="1"/>
  <c r="E248" i="20"/>
  <c r="L248" i="20" s="1"/>
  <c r="M248" i="20"/>
  <c r="Q248" i="20" s="1"/>
  <c r="S248" i="20" s="1"/>
  <c r="B293" i="20"/>
  <c r="M293" i="20"/>
  <c r="Q293" i="20" s="1"/>
  <c r="S293" i="20" s="1"/>
  <c r="M261" i="20"/>
  <c r="Q261" i="20" s="1"/>
  <c r="S261" i="20" s="1"/>
  <c r="B229" i="20"/>
  <c r="B205" i="20"/>
  <c r="C136" i="20"/>
  <c r="M276" i="20"/>
  <c r="Q276" i="20" s="1"/>
  <c r="S276" i="20" s="1"/>
  <c r="B196" i="20"/>
  <c r="B156" i="20"/>
  <c r="E128" i="20"/>
  <c r="B81" i="20"/>
  <c r="B301" i="20"/>
  <c r="M301" i="20"/>
  <c r="Q301" i="20" s="1"/>
  <c r="S301" i="20" s="1"/>
  <c r="M277" i="20"/>
  <c r="Q277" i="20" s="1"/>
  <c r="S277" i="20" s="1"/>
  <c r="C253" i="20"/>
  <c r="M253" i="20"/>
  <c r="Q253" i="20" s="1"/>
  <c r="S253" i="20" s="1"/>
  <c r="B221" i="20"/>
  <c r="B189" i="20"/>
  <c r="C173" i="20"/>
  <c r="B97" i="20"/>
  <c r="B74" i="20"/>
  <c r="B66" i="20"/>
  <c r="C50" i="20"/>
  <c r="M292" i="20"/>
  <c r="Q292" i="20" s="1"/>
  <c r="S292" i="20" s="1"/>
  <c r="M260" i="20"/>
  <c r="Q260" i="20" s="1"/>
  <c r="S260" i="20" s="1"/>
  <c r="M291" i="20"/>
  <c r="Q291" i="20" s="1"/>
  <c r="S291" i="20" s="1"/>
  <c r="M275" i="20"/>
  <c r="Q275" i="20" s="1"/>
  <c r="S275" i="20" s="1"/>
  <c r="M259" i="20"/>
  <c r="Q259" i="20" s="1"/>
  <c r="S259" i="20" s="1"/>
  <c r="M243" i="20"/>
  <c r="Q243" i="20" s="1"/>
  <c r="S243" i="20" s="1"/>
  <c r="C195" i="20"/>
  <c r="B179" i="20"/>
  <c r="D119" i="20"/>
  <c r="C64" i="20"/>
  <c r="E32" i="20"/>
  <c r="M285" i="20"/>
  <c r="Q285" i="20" s="1"/>
  <c r="S285" i="20" s="1"/>
  <c r="B269" i="20"/>
  <c r="M269" i="20"/>
  <c r="Q269" i="20" s="1"/>
  <c r="S269" i="20" s="1"/>
  <c r="C237" i="20"/>
  <c r="B213" i="20"/>
  <c r="C181" i="20"/>
  <c r="M300" i="20"/>
  <c r="Q300" i="20" s="1"/>
  <c r="S300" i="20" s="1"/>
  <c r="M268" i="20"/>
  <c r="Q268" i="20" s="1"/>
  <c r="S268" i="20" s="1"/>
  <c r="M244" i="20"/>
  <c r="Q244" i="20" s="1"/>
  <c r="B96" i="20"/>
  <c r="D41" i="20"/>
  <c r="M299" i="20"/>
  <c r="Q299" i="20" s="1"/>
  <c r="M283" i="20"/>
  <c r="Q283" i="20" s="1"/>
  <c r="S283" i="20" s="1"/>
  <c r="M267" i="20"/>
  <c r="Q267" i="20" s="1"/>
  <c r="S267" i="20" s="1"/>
  <c r="M251" i="20"/>
  <c r="Q251" i="20" s="1"/>
  <c r="S251" i="20" s="1"/>
  <c r="C219" i="20"/>
  <c r="C95" i="20"/>
  <c r="C88" i="20"/>
  <c r="C72" i="20"/>
  <c r="D56" i="20"/>
  <c r="D25" i="20"/>
  <c r="M298" i="20"/>
  <c r="Q298" i="20" s="1"/>
  <c r="M290" i="20"/>
  <c r="Q290" i="20" s="1"/>
  <c r="S290" i="20" s="1"/>
  <c r="M282" i="20"/>
  <c r="Q282" i="20" s="1"/>
  <c r="S282" i="20" s="1"/>
  <c r="M274" i="20"/>
  <c r="Q274" i="20" s="1"/>
  <c r="S274" i="20" s="1"/>
  <c r="M266" i="20"/>
  <c r="Q266" i="20" s="1"/>
  <c r="S266" i="20" s="1"/>
  <c r="M258" i="20"/>
  <c r="Q258" i="20" s="1"/>
  <c r="S258" i="20" s="1"/>
  <c r="B250" i="20"/>
  <c r="M250" i="20"/>
  <c r="Q250" i="20" s="1"/>
  <c r="S250" i="20" s="1"/>
  <c r="M242" i="20"/>
  <c r="Q242" i="20" s="1"/>
  <c r="S242" i="20" s="1"/>
  <c r="C234" i="20"/>
  <c r="C186" i="20"/>
  <c r="B170" i="20"/>
  <c r="C71" i="20"/>
  <c r="M284" i="20"/>
  <c r="Q284" i="20" s="1"/>
  <c r="S284" i="20" s="1"/>
  <c r="M252" i="20"/>
  <c r="Q252" i="20" s="1"/>
  <c r="S252" i="20" s="1"/>
  <c r="B220" i="20"/>
  <c r="B188" i="20"/>
  <c r="D164" i="20"/>
  <c r="B104" i="20"/>
  <c r="M297" i="20"/>
  <c r="Q297" i="20" s="1"/>
  <c r="M289" i="20"/>
  <c r="Q289" i="20" s="1"/>
  <c r="S289" i="20" s="1"/>
  <c r="M281" i="20"/>
  <c r="Q281" i="20" s="1"/>
  <c r="S281" i="20" s="1"/>
  <c r="M273" i="20"/>
  <c r="Q273" i="20" s="1"/>
  <c r="S273" i="20" s="1"/>
  <c r="M265" i="20"/>
  <c r="Q265" i="20" s="1"/>
  <c r="S265" i="20" s="1"/>
  <c r="M257" i="20"/>
  <c r="Q257" i="20" s="1"/>
  <c r="S257" i="20" s="1"/>
  <c r="M249" i="20"/>
  <c r="Q249" i="20" s="1"/>
  <c r="S249" i="20" s="1"/>
  <c r="M241" i="20"/>
  <c r="Q241" i="20" s="1"/>
  <c r="S241" i="20" s="1"/>
  <c r="M272" i="20"/>
  <c r="Q272" i="20" s="1"/>
  <c r="S272" i="20" s="1"/>
  <c r="B144" i="20"/>
  <c r="B139" i="20"/>
  <c r="B124" i="20"/>
  <c r="B116" i="20"/>
  <c r="D108" i="20"/>
  <c r="B85" i="20"/>
  <c r="B13" i="20"/>
  <c r="M296" i="20"/>
  <c r="Q296" i="20" s="1"/>
  <c r="M264" i="20"/>
  <c r="Q264" i="20" s="1"/>
  <c r="S264" i="20" s="1"/>
  <c r="M240" i="20"/>
  <c r="Q240" i="20" s="1"/>
  <c r="B208" i="20"/>
  <c r="B168" i="20"/>
  <c r="B152" i="20"/>
  <c r="B61" i="20"/>
  <c r="B45" i="20"/>
  <c r="B29" i="20"/>
  <c r="M287" i="20"/>
  <c r="Q287" i="20" s="1"/>
  <c r="S287" i="20" s="1"/>
  <c r="M271" i="20"/>
  <c r="Q271" i="20" s="1"/>
  <c r="S271" i="20" s="1"/>
  <c r="M255" i="20"/>
  <c r="Q255" i="20" s="1"/>
  <c r="M239" i="20"/>
  <c r="Q239" i="20" s="1"/>
  <c r="B138" i="20"/>
  <c r="D99" i="20"/>
  <c r="B84" i="20"/>
  <c r="B68" i="20"/>
  <c r="B36" i="20"/>
  <c r="D4" i="20"/>
  <c r="J4" i="20"/>
  <c r="H4" i="20"/>
  <c r="M4" i="20"/>
  <c r="Q4" i="20" s="1"/>
  <c r="B92" i="20"/>
  <c r="B53" i="20"/>
  <c r="B21" i="20"/>
  <c r="D3" i="20"/>
  <c r="M3" i="20"/>
  <c r="Q3" i="20" s="1"/>
  <c r="J3" i="20"/>
  <c r="H3" i="20"/>
  <c r="M295" i="20"/>
  <c r="Q295" i="20" s="1"/>
  <c r="M279" i="20"/>
  <c r="Q279" i="20" s="1"/>
  <c r="S279" i="20" s="1"/>
  <c r="M263" i="20"/>
  <c r="Q263" i="20" s="1"/>
  <c r="S263" i="20" s="1"/>
  <c r="M247" i="20"/>
  <c r="Q247" i="20" s="1"/>
  <c r="S247" i="20" s="1"/>
  <c r="D107" i="20"/>
  <c r="B302" i="20"/>
  <c r="M302" i="20"/>
  <c r="Q302" i="20" s="1"/>
  <c r="S302" i="20" s="1"/>
  <c r="M294" i="20"/>
  <c r="Q294" i="20" s="1"/>
  <c r="S294" i="20" s="1"/>
  <c r="M286" i="20"/>
  <c r="Q286" i="20" s="1"/>
  <c r="S286" i="20" s="1"/>
  <c r="M278" i="20"/>
  <c r="Q278" i="20" s="1"/>
  <c r="S278" i="20" s="1"/>
  <c r="B270" i="20"/>
  <c r="M270" i="20"/>
  <c r="Q270" i="20" s="1"/>
  <c r="S270" i="20" s="1"/>
  <c r="M262" i="20"/>
  <c r="Q262" i="20" s="1"/>
  <c r="S262" i="20" s="1"/>
  <c r="M254" i="20"/>
  <c r="Q254" i="20" s="1"/>
  <c r="S254" i="20" s="1"/>
  <c r="M246" i="20"/>
  <c r="Q246" i="20" s="1"/>
  <c r="S246" i="20" s="1"/>
  <c r="M238" i="20"/>
  <c r="Q238" i="20" s="1"/>
  <c r="H5" i="20"/>
  <c r="J5" i="20"/>
  <c r="M5" i="20"/>
  <c r="Q5" i="20" s="1"/>
  <c r="M11" i="20"/>
  <c r="Q11" i="20" s="1"/>
  <c r="H11" i="20"/>
  <c r="J11" i="20"/>
  <c r="J8" i="20"/>
  <c r="M8" i="20"/>
  <c r="Q8" i="20" s="1"/>
  <c r="H8" i="20"/>
  <c r="B9" i="20"/>
  <c r="H9" i="20"/>
  <c r="J9" i="20"/>
  <c r="M9" i="20"/>
  <c r="Q9" i="20" s="1"/>
  <c r="M7" i="20"/>
  <c r="Q7" i="20" s="1"/>
  <c r="H7" i="20"/>
  <c r="J7" i="20"/>
  <c r="B6" i="20"/>
  <c r="H6" i="20"/>
  <c r="M6" i="20"/>
  <c r="Q6" i="20" s="1"/>
  <c r="J6" i="20"/>
  <c r="H10" i="20"/>
  <c r="J10" i="20"/>
  <c r="M10" i="20"/>
  <c r="Q10" i="20" s="1"/>
  <c r="B18" i="20"/>
  <c r="C16" i="20"/>
  <c r="B20" i="20"/>
  <c r="F78" i="22"/>
  <c r="C79" i="22"/>
  <c r="B79" i="22"/>
  <c r="C61" i="22"/>
  <c r="F8" i="20" s="1"/>
  <c r="H57" i="22"/>
  <c r="I4" i="20" s="1"/>
  <c r="C57" i="22"/>
  <c r="F4" i="20" s="1"/>
  <c r="H63" i="22"/>
  <c r="I10" i="20" s="1"/>
  <c r="C63" i="22"/>
  <c r="F10" i="20" s="1"/>
  <c r="C59" i="22"/>
  <c r="F6" i="20" s="1"/>
  <c r="H56" i="22"/>
  <c r="I3" i="20" s="1"/>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F52" i="14"/>
  <c r="F321" i="22"/>
  <c r="C85" i="22"/>
  <c r="F222" i="22"/>
  <c r="F182" i="22"/>
  <c r="H336" i="22"/>
  <c r="H306" i="22"/>
  <c r="H279" i="22"/>
  <c r="C229" i="22"/>
  <c r="C198" i="22"/>
  <c r="H218" i="22"/>
  <c r="C138" i="22"/>
  <c r="C130" i="22"/>
  <c r="F142" i="22"/>
  <c r="C77" i="22"/>
  <c r="C76" i="22"/>
  <c r="C75" i="22"/>
  <c r="C73" i="22"/>
  <c r="C72" i="22"/>
  <c r="C318" i="22"/>
  <c r="C336" i="22"/>
  <c r="H332" i="22"/>
  <c r="F316" i="22"/>
  <c r="H315" i="22"/>
  <c r="C344" i="22"/>
  <c r="C329" i="22"/>
  <c r="C328" i="22"/>
  <c r="C314" i="22"/>
  <c r="F327" i="22"/>
  <c r="C277" i="22"/>
  <c r="C269" i="22"/>
  <c r="H297" i="22"/>
  <c r="H263" i="22"/>
  <c r="C261" i="22"/>
  <c r="C281" i="22"/>
  <c r="H259" i="22"/>
  <c r="C300" i="22"/>
  <c r="C304" i="22"/>
  <c r="C273" i="22"/>
  <c r="C265" i="22"/>
  <c r="A286" i="22"/>
  <c r="C257" i="22"/>
  <c r="C308" i="22"/>
  <c r="C285" i="22"/>
  <c r="H230" i="22"/>
  <c r="H242" i="22"/>
  <c r="H238" i="22"/>
  <c r="H234" i="22"/>
  <c r="C241" i="22"/>
  <c r="C237" i="22"/>
  <c r="H198" i="22"/>
  <c r="C179" i="22"/>
  <c r="C183" i="22"/>
  <c r="C190" i="22"/>
  <c r="C177" i="22"/>
  <c r="C212" i="22"/>
  <c r="C223" i="22"/>
  <c r="C196" i="22"/>
  <c r="C188" i="22"/>
  <c r="C186" i="22"/>
  <c r="C194" i="22"/>
  <c r="H187" i="22"/>
  <c r="C181" i="22"/>
  <c r="C175" i="22"/>
  <c r="F221" i="22"/>
  <c r="C200" i="22"/>
  <c r="F193" i="22"/>
  <c r="F174" i="22"/>
  <c r="C233" i="22"/>
  <c r="H195" i="22"/>
  <c r="F178" i="22"/>
  <c r="F288" i="22"/>
  <c r="H275" i="22"/>
  <c r="F345" i="22"/>
  <c r="F341" i="22"/>
  <c r="F332" i="22"/>
  <c r="F311" i="22"/>
  <c r="H243" i="22"/>
  <c r="H239" i="22"/>
  <c r="H235" i="22"/>
  <c r="H231" i="22"/>
  <c r="H227" i="22"/>
  <c r="H173" i="22"/>
  <c r="C242" i="22"/>
  <c r="C238" i="22"/>
  <c r="C234" i="22"/>
  <c r="C230" i="22"/>
  <c r="F227" i="22"/>
  <c r="H177" i="22"/>
  <c r="C173" i="22"/>
  <c r="A299" i="22"/>
  <c r="F293" i="22"/>
  <c r="H267" i="22"/>
  <c r="H244" i="22"/>
  <c r="H240" i="22"/>
  <c r="H236" i="22"/>
  <c r="H232" i="22"/>
  <c r="H228" i="22"/>
  <c r="F244" i="22"/>
  <c r="C243" i="22"/>
  <c r="F240" i="22"/>
  <c r="C239" i="22"/>
  <c r="F236" i="22"/>
  <c r="C235" i="22"/>
  <c r="F232" i="22"/>
  <c r="C231" i="22"/>
  <c r="F228" i="22"/>
  <c r="C227" i="22"/>
  <c r="H337" i="22"/>
  <c r="H333" i="22"/>
  <c r="H241" i="22"/>
  <c r="H237" i="22"/>
  <c r="H233" i="22"/>
  <c r="H229" i="22"/>
  <c r="H186" i="22"/>
  <c r="H271" i="22"/>
  <c r="H346" i="22"/>
  <c r="H342" i="22"/>
  <c r="H328" i="22"/>
  <c r="H317" i="22"/>
  <c r="C244" i="22"/>
  <c r="C240" i="22"/>
  <c r="C236" i="22"/>
  <c r="C232" i="22"/>
  <c r="C228" i="22"/>
  <c r="C132" i="22"/>
  <c r="H302" i="22"/>
  <c r="H283" i="22"/>
  <c r="F249" i="22"/>
  <c r="F328" i="22"/>
  <c r="F317" i="22"/>
  <c r="H307" i="22"/>
  <c r="H303" i="22"/>
  <c r="H289" i="22"/>
  <c r="H284" i="22"/>
  <c r="H280" i="22"/>
  <c r="H276" i="22"/>
  <c r="H272" i="22"/>
  <c r="H268" i="22"/>
  <c r="H264" i="22"/>
  <c r="H260" i="22"/>
  <c r="C339" i="22"/>
  <c r="C335" i="22"/>
  <c r="C324" i="22"/>
  <c r="C320" i="22"/>
  <c r="H155" i="22"/>
  <c r="H167" i="22"/>
  <c r="H215" i="22"/>
  <c r="H199" i="22"/>
  <c r="H196" i="22"/>
  <c r="F181" i="22"/>
  <c r="F177" i="22"/>
  <c r="F173" i="22"/>
  <c r="A256" i="22"/>
  <c r="C345" i="22"/>
  <c r="C341" i="22"/>
  <c r="C330" i="22"/>
  <c r="C326" i="22"/>
  <c r="H322" i="22"/>
  <c r="C315" i="22"/>
  <c r="H311" i="22"/>
  <c r="C321" i="22"/>
  <c r="C346" i="22"/>
  <c r="F343" i="22"/>
  <c r="C342" i="22"/>
  <c r="H338" i="22"/>
  <c r="H334" i="22"/>
  <c r="C327" i="22"/>
  <c r="H323" i="22"/>
  <c r="A319" i="22"/>
  <c r="C316" i="22"/>
  <c r="H312" i="22"/>
  <c r="H189" i="22"/>
  <c r="F292" i="22"/>
  <c r="F253" i="22"/>
  <c r="H344" i="22"/>
  <c r="A340" i="22"/>
  <c r="F338" i="22"/>
  <c r="C337" i="22"/>
  <c r="F334" i="22"/>
  <c r="C333" i="22"/>
  <c r="H329" i="22"/>
  <c r="A325" i="22"/>
  <c r="F323" i="22"/>
  <c r="C322" i="22"/>
  <c r="H318" i="22"/>
  <c r="H314" i="22"/>
  <c r="F312" i="22"/>
  <c r="C311" i="22"/>
  <c r="C332" i="22"/>
  <c r="F164" i="22"/>
  <c r="F152" i="22"/>
  <c r="F211" i="22"/>
  <c r="H201" i="22"/>
  <c r="F296" i="22"/>
  <c r="F248" i="22"/>
  <c r="F344" i="22"/>
  <c r="C343" i="22"/>
  <c r="H339" i="22"/>
  <c r="H335" i="22"/>
  <c r="F329" i="22"/>
  <c r="H324" i="22"/>
  <c r="H320" i="22"/>
  <c r="F318" i="22"/>
  <c r="C317" i="22"/>
  <c r="F314" i="22"/>
  <c r="H197" i="22"/>
  <c r="H258" i="22"/>
  <c r="F252" i="22"/>
  <c r="C248" i="22"/>
  <c r="F339" i="22"/>
  <c r="C338" i="22"/>
  <c r="F335" i="22"/>
  <c r="C334" i="22"/>
  <c r="H330" i="22"/>
  <c r="H326" i="22"/>
  <c r="F324" i="22"/>
  <c r="C323" i="22"/>
  <c r="F320" i="22"/>
  <c r="C312" i="22"/>
  <c r="H168" i="22"/>
  <c r="F163" i="22"/>
  <c r="F151" i="22"/>
  <c r="H216" i="22"/>
  <c r="H210" i="22"/>
  <c r="H200" i="22"/>
  <c r="C252" i="22"/>
  <c r="F138" i="22"/>
  <c r="F215" i="22"/>
  <c r="F210" i="22"/>
  <c r="F186" i="22"/>
  <c r="C309" i="22"/>
  <c r="C305" i="22"/>
  <c r="C301" i="22"/>
  <c r="C282" i="22"/>
  <c r="C278" i="22"/>
  <c r="C274" i="22"/>
  <c r="C270" i="22"/>
  <c r="C266" i="22"/>
  <c r="C262" i="22"/>
  <c r="C258" i="22"/>
  <c r="H254" i="22"/>
  <c r="H250" i="22"/>
  <c r="H246" i="22"/>
  <c r="C296" i="22"/>
  <c r="C292" i="22"/>
  <c r="C288" i="22"/>
  <c r="F254" i="22"/>
  <c r="C253" i="22"/>
  <c r="F250" i="22"/>
  <c r="C249" i="22"/>
  <c r="F246" i="22"/>
  <c r="C295" i="22"/>
  <c r="C291" i="22"/>
  <c r="C287" i="22"/>
  <c r="F100" i="22"/>
  <c r="A185" i="22"/>
  <c r="C306" i="22"/>
  <c r="C302" i="22"/>
  <c r="H298" i="22"/>
  <c r="H294" i="22"/>
  <c r="H290" i="22"/>
  <c r="C283" i="22"/>
  <c r="C279" i="22"/>
  <c r="C275" i="22"/>
  <c r="C271" i="22"/>
  <c r="C267" i="22"/>
  <c r="C263" i="22"/>
  <c r="C259" i="22"/>
  <c r="H255" i="22"/>
  <c r="H251" i="22"/>
  <c r="H247" i="22"/>
  <c r="H108" i="22"/>
  <c r="F203" i="22"/>
  <c r="H194" i="22"/>
  <c r="H191" i="22"/>
  <c r="H188" i="22"/>
  <c r="H308" i="22"/>
  <c r="H304" i="22"/>
  <c r="H300" i="22"/>
  <c r="F298" i="22"/>
  <c r="C297" i="22"/>
  <c r="F294" i="22"/>
  <c r="C293" i="22"/>
  <c r="F290" i="22"/>
  <c r="C289" i="22"/>
  <c r="H285" i="22"/>
  <c r="H281" i="22"/>
  <c r="H277" i="22"/>
  <c r="H273" i="22"/>
  <c r="H269" i="22"/>
  <c r="H265" i="22"/>
  <c r="H261" i="22"/>
  <c r="H257" i="22"/>
  <c r="F255" i="22"/>
  <c r="C254" i="22"/>
  <c r="F251" i="22"/>
  <c r="C250" i="22"/>
  <c r="F247" i="22"/>
  <c r="C246" i="22"/>
  <c r="H221" i="22"/>
  <c r="F207" i="22"/>
  <c r="F194" i="22"/>
  <c r="F308" i="22"/>
  <c r="C307" i="22"/>
  <c r="F304" i="22"/>
  <c r="C303" i="22"/>
  <c r="F300" i="22"/>
  <c r="H295" i="22"/>
  <c r="H291" i="22"/>
  <c r="H287" i="22"/>
  <c r="F285" i="22"/>
  <c r="C284" i="22"/>
  <c r="F281" i="22"/>
  <c r="C280" i="22"/>
  <c r="F277" i="22"/>
  <c r="C276" i="22"/>
  <c r="F273" i="22"/>
  <c r="C272" i="22"/>
  <c r="F269" i="22"/>
  <c r="C268" i="22"/>
  <c r="F265" i="22"/>
  <c r="C264" i="22"/>
  <c r="F261" i="22"/>
  <c r="C260" i="22"/>
  <c r="F257" i="22"/>
  <c r="H252" i="22"/>
  <c r="H248" i="22"/>
  <c r="H225" i="22"/>
  <c r="H190" i="22"/>
  <c r="H309" i="22"/>
  <c r="H305" i="22"/>
  <c r="H301" i="22"/>
  <c r="C298" i="22"/>
  <c r="F295" i="22"/>
  <c r="C294" i="22"/>
  <c r="F291" i="22"/>
  <c r="C290" i="22"/>
  <c r="F287" i="22"/>
  <c r="H282" i="22"/>
  <c r="H278" i="22"/>
  <c r="H274" i="22"/>
  <c r="H270" i="22"/>
  <c r="H266" i="22"/>
  <c r="H262" i="22"/>
  <c r="C255" i="22"/>
  <c r="C251" i="22"/>
  <c r="C247" i="22"/>
  <c r="F139" i="22"/>
  <c r="F225" i="22"/>
  <c r="H206" i="22"/>
  <c r="F190" i="22"/>
  <c r="C206" i="22"/>
  <c r="F130" i="22"/>
  <c r="H223" i="22"/>
  <c r="A219" i="22"/>
  <c r="F217" i="22"/>
  <c r="C216" i="22"/>
  <c r="H212" i="22"/>
  <c r="H208" i="22"/>
  <c r="H204" i="22"/>
  <c r="F200" i="22"/>
  <c r="C199" i="22"/>
  <c r="F196" i="22"/>
  <c r="C195" i="22"/>
  <c r="F192" i="22"/>
  <c r="C191" i="22"/>
  <c r="F188" i="22"/>
  <c r="C187" i="22"/>
  <c r="H183" i="22"/>
  <c r="H179" i="22"/>
  <c r="H175" i="22"/>
  <c r="H171" i="22"/>
  <c r="F223" i="22"/>
  <c r="C222" i="22"/>
  <c r="F212" i="22"/>
  <c r="C211" i="22"/>
  <c r="F208" i="22"/>
  <c r="C207" i="22"/>
  <c r="F204" i="22"/>
  <c r="C203" i="22"/>
  <c r="F183" i="22"/>
  <c r="C182" i="22"/>
  <c r="F179" i="22"/>
  <c r="C178" i="22"/>
  <c r="F175" i="22"/>
  <c r="C174" i="22"/>
  <c r="F171" i="22"/>
  <c r="C225" i="22"/>
  <c r="C221" i="22"/>
  <c r="C210" i="22"/>
  <c r="H134" i="22"/>
  <c r="H224" i="22"/>
  <c r="H220" i="22"/>
  <c r="C217" i="22"/>
  <c r="H213" i="22"/>
  <c r="H209" i="22"/>
  <c r="H205" i="22"/>
  <c r="C192" i="22"/>
  <c r="H184" i="22"/>
  <c r="H180" i="22"/>
  <c r="H176" i="22"/>
  <c r="H172" i="22"/>
  <c r="F224" i="22"/>
  <c r="F220" i="22"/>
  <c r="F213" i="22"/>
  <c r="F209" i="22"/>
  <c r="C208" i="22"/>
  <c r="F205" i="22"/>
  <c r="C204" i="22"/>
  <c r="F184" i="22"/>
  <c r="F180" i="22"/>
  <c r="F176" i="22"/>
  <c r="F172" i="22"/>
  <c r="C171" i="22"/>
  <c r="C218" i="22"/>
  <c r="A202" i="22"/>
  <c r="C201" i="22"/>
  <c r="C197" i="22"/>
  <c r="C193" i="22"/>
  <c r="C189" i="22"/>
  <c r="F109" i="22"/>
  <c r="H160" i="22"/>
  <c r="C224" i="22"/>
  <c r="C220" i="22"/>
  <c r="C213" i="22"/>
  <c r="C209" i="22"/>
  <c r="C205" i="22"/>
  <c r="C184" i="22"/>
  <c r="C180" i="22"/>
  <c r="C176" i="22"/>
  <c r="C172" i="22"/>
  <c r="C215" i="22"/>
  <c r="C148" i="22"/>
  <c r="C142" i="22"/>
  <c r="C158" i="22"/>
  <c r="H147" i="22"/>
  <c r="H130" i="22"/>
  <c r="C168" i="22"/>
  <c r="C164" i="22"/>
  <c r="H156" i="22"/>
  <c r="C150" i="22"/>
  <c r="C160" i="22"/>
  <c r="H149" i="22"/>
  <c r="A146" i="22"/>
  <c r="F143" i="22"/>
  <c r="C154" i="22"/>
  <c r="H159" i="22"/>
  <c r="C156" i="22"/>
  <c r="C162" i="22"/>
  <c r="C134" i="22"/>
  <c r="F159" i="22"/>
  <c r="C152" i="22"/>
  <c r="H148" i="22"/>
  <c r="F135" i="22"/>
  <c r="H128" i="22"/>
  <c r="C166" i="22"/>
  <c r="F148" i="22"/>
  <c r="H138" i="22"/>
  <c r="F131" i="22"/>
  <c r="C167" i="22"/>
  <c r="C163" i="22"/>
  <c r="C159" i="22"/>
  <c r="C155" i="22"/>
  <c r="C151" i="22"/>
  <c r="C147" i="22"/>
  <c r="C74" i="22"/>
  <c r="F86" i="22"/>
  <c r="H91" i="22"/>
  <c r="H169" i="22"/>
  <c r="H165" i="22"/>
  <c r="H161" i="22"/>
  <c r="H157" i="22"/>
  <c r="H153" i="22"/>
  <c r="F144" i="22"/>
  <c r="C143" i="22"/>
  <c r="F140" i="22"/>
  <c r="C139" i="22"/>
  <c r="F136" i="22"/>
  <c r="C135" i="22"/>
  <c r="F132" i="22"/>
  <c r="C131" i="22"/>
  <c r="F128" i="22"/>
  <c r="F104" i="22"/>
  <c r="H145" i="22"/>
  <c r="H141" i="22"/>
  <c r="H137" i="22"/>
  <c r="H133" i="22"/>
  <c r="H129" i="22"/>
  <c r="H166" i="22"/>
  <c r="H154" i="22"/>
  <c r="F137" i="22"/>
  <c r="C128" i="22"/>
  <c r="H76" i="22"/>
  <c r="F83" i="22"/>
  <c r="C169" i="22"/>
  <c r="F166" i="22"/>
  <c r="C165" i="22"/>
  <c r="F162" i="22"/>
  <c r="C161" i="22"/>
  <c r="F158" i="22"/>
  <c r="C157" i="22"/>
  <c r="F154" i="22"/>
  <c r="C153" i="22"/>
  <c r="F150" i="22"/>
  <c r="C149" i="22"/>
  <c r="H150" i="22"/>
  <c r="C140" i="22"/>
  <c r="F129" i="22"/>
  <c r="C145" i="22"/>
  <c r="C141" i="22"/>
  <c r="C137" i="22"/>
  <c r="C133" i="22"/>
  <c r="C129" i="22"/>
  <c r="H162" i="22"/>
  <c r="H158" i="22"/>
  <c r="F145" i="22"/>
  <c r="C144" i="22"/>
  <c r="F141" i="22"/>
  <c r="C136" i="22"/>
  <c r="F133" i="22"/>
  <c r="H75" i="22"/>
  <c r="F90" i="22"/>
  <c r="F96" i="22"/>
  <c r="F122" i="22"/>
  <c r="C103" i="22"/>
  <c r="F87" i="22"/>
  <c r="F97" i="22"/>
  <c r="F101" i="22"/>
  <c r="F105" i="22"/>
  <c r="C107" i="22"/>
  <c r="C81" i="22"/>
  <c r="F82" i="22"/>
  <c r="F118" i="22"/>
  <c r="C99" i="22"/>
  <c r="C83" i="22"/>
  <c r="C91" i="22"/>
  <c r="F114" i="22"/>
  <c r="F125" i="22"/>
  <c r="C95" i="22"/>
  <c r="C87" i="22"/>
  <c r="C97" i="22"/>
  <c r="C101" i="22"/>
  <c r="C89" i="22"/>
  <c r="F75" i="22"/>
  <c r="F81" i="22"/>
  <c r="C84" i="22"/>
  <c r="F85" i="22"/>
  <c r="F95" i="22"/>
  <c r="C98" i="22"/>
  <c r="F99" i="22"/>
  <c r="C102" i="22"/>
  <c r="F103" i="22"/>
  <c r="C106" i="22"/>
  <c r="F107" i="22"/>
  <c r="C110" i="22"/>
  <c r="H113" i="22"/>
  <c r="H117" i="22"/>
  <c r="H121" i="22"/>
  <c r="H125" i="22"/>
  <c r="C93" i="22"/>
  <c r="H81" i="22"/>
  <c r="H85" i="22"/>
  <c r="F89" i="22"/>
  <c r="C92" i="22"/>
  <c r="F93" i="22"/>
  <c r="H95" i="22"/>
  <c r="H99" i="22"/>
  <c r="H103" i="22"/>
  <c r="H107" i="22"/>
  <c r="F112" i="22"/>
  <c r="C115" i="22"/>
  <c r="F116" i="22"/>
  <c r="C119" i="22"/>
  <c r="F120" i="22"/>
  <c r="C123" i="22"/>
  <c r="F124" i="22"/>
  <c r="C116" i="22"/>
  <c r="C124" i="22"/>
  <c r="F84" i="22"/>
  <c r="H89" i="22"/>
  <c r="H93" i="22"/>
  <c r="F98" i="22"/>
  <c r="F102" i="22"/>
  <c r="C105" i="22"/>
  <c r="F106" i="22"/>
  <c r="C109" i="22"/>
  <c r="F110" i="22"/>
  <c r="H112" i="22"/>
  <c r="H116" i="22"/>
  <c r="H120" i="22"/>
  <c r="H124" i="22"/>
  <c r="C112" i="22"/>
  <c r="C120" i="22"/>
  <c r="A80" i="22"/>
  <c r="F92" i="22"/>
  <c r="A94" i="22"/>
  <c r="C114" i="22"/>
  <c r="F115" i="22"/>
  <c r="C118" i="22"/>
  <c r="F119" i="22"/>
  <c r="C122" i="22"/>
  <c r="F123" i="22"/>
  <c r="C126" i="22"/>
  <c r="C82" i="22"/>
  <c r="C86" i="22"/>
  <c r="A88" i="22"/>
  <c r="C96" i="22"/>
  <c r="C100" i="22"/>
  <c r="C104" i="22"/>
  <c r="C108" i="22"/>
  <c r="A111" i="22"/>
  <c r="C90" i="22"/>
  <c r="C113" i="22"/>
  <c r="C117" i="22"/>
  <c r="C121" i="22"/>
  <c r="C125" i="22"/>
  <c r="F126" i="22"/>
  <c r="H60" i="22"/>
  <c r="I7" i="20" s="1"/>
  <c r="F60" i="22"/>
  <c r="G7" i="20" s="1"/>
  <c r="H77" i="22"/>
  <c r="H72" i="22"/>
  <c r="F63" i="22"/>
  <c r="G10" i="20" s="1"/>
  <c r="F70" i="22"/>
  <c r="F66" i="22"/>
  <c r="F74" i="22"/>
  <c r="C70" i="22"/>
  <c r="C66" i="22"/>
  <c r="H73" i="22"/>
  <c r="C69" i="22"/>
  <c r="H64" i="22"/>
  <c r="I11" i="20" s="1"/>
  <c r="H58" i="22"/>
  <c r="I5" i="20" s="1"/>
  <c r="F64" i="22"/>
  <c r="G11" i="20" s="1"/>
  <c r="H78" i="22"/>
  <c r="A55" i="22"/>
  <c r="H62" i="22"/>
  <c r="I9" i="20" s="1"/>
  <c r="H59" i="22"/>
  <c r="I6" i="20" s="1"/>
  <c r="H61" i="22"/>
  <c r="I8" i="20" s="1"/>
  <c r="F59" i="22"/>
  <c r="G6" i="20" s="1"/>
  <c r="A71" i="22"/>
  <c r="F76" i="22"/>
  <c r="F72" i="22"/>
  <c r="H67" i="22"/>
  <c r="F61" i="22"/>
  <c r="G8" i="20" s="1"/>
  <c r="F57" i="22"/>
  <c r="G4" i="20" s="1"/>
  <c r="F77" i="22"/>
  <c r="F73" i="22"/>
  <c r="H68" i="22"/>
  <c r="F62" i="22"/>
  <c r="G9" i="20" s="1"/>
  <c r="F58" i="22"/>
  <c r="G5" i="20" s="1"/>
  <c r="F68" i="22"/>
  <c r="H69" i="22"/>
  <c r="A65" i="22"/>
  <c r="F69" i="22"/>
  <c r="C68" i="22"/>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L252" i="20" s="1"/>
  <c r="E21" i="20"/>
  <c r="L21" i="20" s="1"/>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D87" i="20"/>
  <c r="E79" i="20"/>
  <c r="D79" i="20"/>
  <c r="E71" i="20"/>
  <c r="D71" i="20"/>
  <c r="E63" i="20"/>
  <c r="D63" i="20"/>
  <c r="E55" i="20"/>
  <c r="D55" i="20"/>
  <c r="E47" i="20"/>
  <c r="D47" i="20"/>
  <c r="E39" i="20"/>
  <c r="D39" i="20"/>
  <c r="E31" i="20"/>
  <c r="D31" i="20"/>
  <c r="E23" i="20"/>
  <c r="L23" i="20" s="1"/>
  <c r="D23" i="20"/>
  <c r="E15" i="20"/>
  <c r="D15" i="20"/>
  <c r="E7" i="20"/>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L22" i="20" s="1"/>
  <c r="D22" i="20"/>
  <c r="C22" i="20"/>
  <c r="E14" i="20"/>
  <c r="D14" i="20"/>
  <c r="C14" i="20"/>
  <c r="E6" i="20"/>
  <c r="D6" i="20"/>
  <c r="C235" i="20"/>
  <c r="E311" i="20"/>
  <c r="D311" i="20"/>
  <c r="C311" i="20"/>
  <c r="E288" i="20"/>
  <c r="D288" i="20"/>
  <c r="C288" i="20"/>
  <c r="C264" i="20"/>
  <c r="E264" i="20"/>
  <c r="C240" i="20"/>
  <c r="D240" i="20"/>
  <c r="E224" i="20"/>
  <c r="D224" i="20"/>
  <c r="C224" i="20"/>
  <c r="C200" i="20"/>
  <c r="E200" i="20"/>
  <c r="D184" i="20"/>
  <c r="C184" i="20"/>
  <c r="C168" i="20"/>
  <c r="E168" i="20"/>
  <c r="C275" i="20"/>
  <c r="C147" i="20"/>
  <c r="E3" i="20"/>
  <c r="L3" i="20" s="1"/>
  <c r="C3" i="20"/>
  <c r="E326" i="20"/>
  <c r="D326" i="20"/>
  <c r="C326" i="20"/>
  <c r="E318" i="20"/>
  <c r="C318" i="20"/>
  <c r="E310" i="20"/>
  <c r="C310" i="20"/>
  <c r="E295" i="20"/>
  <c r="D295" i="20"/>
  <c r="C295" i="20"/>
  <c r="E287" i="20"/>
  <c r="C287" i="20"/>
  <c r="D287" i="20"/>
  <c r="E279" i="20"/>
  <c r="D279" i="20"/>
  <c r="C279" i="20"/>
  <c r="E271" i="20"/>
  <c r="C271" i="20"/>
  <c r="E263" i="20"/>
  <c r="C263" i="20"/>
  <c r="E255" i="20"/>
  <c r="C255" i="20"/>
  <c r="D255" i="20"/>
  <c r="E247" i="20"/>
  <c r="L247" i="20" s="1"/>
  <c r="D247" i="20"/>
  <c r="C247" i="20"/>
  <c r="C314" i="20"/>
  <c r="C274" i="20"/>
  <c r="C210" i="20"/>
  <c r="C187" i="20"/>
  <c r="C146" i="20"/>
  <c r="C127" i="20"/>
  <c r="C87" i="20"/>
  <c r="C23" i="20"/>
  <c r="D96" i="20"/>
  <c r="D263" i="20"/>
  <c r="E293" i="20"/>
  <c r="E319" i="20"/>
  <c r="D319" i="20"/>
  <c r="C319" i="20"/>
  <c r="E303" i="20"/>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D244" i="20"/>
  <c r="C244" i="20"/>
  <c r="E236" i="20"/>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L135" i="20" s="1"/>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L17" i="20" s="1"/>
  <c r="D17" i="20"/>
  <c r="C17" i="20"/>
  <c r="E9" i="20"/>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E8" i="20"/>
  <c r="C8" i="20"/>
  <c r="D32" i="20"/>
  <c r="D64" i="20"/>
  <c r="D95" i="20"/>
  <c r="C5" i="20"/>
  <c r="E13" i="20"/>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E28" i="20"/>
  <c r="E20" i="20"/>
  <c r="L20" i="20" s="1"/>
  <c r="E12" i="20"/>
  <c r="C4" i="20"/>
  <c r="E4" i="20"/>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D35" i="20"/>
  <c r="E19" i="20"/>
  <c r="L19" i="20" s="1"/>
  <c r="D19" i="20"/>
  <c r="E11" i="20"/>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D28" i="20"/>
  <c r="E37" i="20"/>
  <c r="D60" i="20"/>
  <c r="E69" i="20"/>
  <c r="D91" i="20"/>
  <c r="E100" i="20"/>
  <c r="D123" i="20"/>
  <c r="E132" i="20"/>
  <c r="D151" i="20"/>
  <c r="E160" i="20"/>
  <c r="D183" i="20"/>
  <c r="D215" i="20"/>
  <c r="E285" i="20"/>
  <c r="D285" i="20"/>
  <c r="E277" i="20"/>
  <c r="D277" i="20"/>
  <c r="E269" i="20"/>
  <c r="D269" i="20"/>
  <c r="E261" i="20"/>
  <c r="L261" i="20" s="1"/>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D34" i="20"/>
  <c r="E27" i="20"/>
  <c r="D27" i="20"/>
  <c r="E18" i="20"/>
  <c r="L18" i="20" s="1"/>
  <c r="D18" i="20"/>
  <c r="C10" i="20"/>
  <c r="E10" i="20"/>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H16" i="20" l="1"/>
  <c r="L16" i="20" s="1"/>
  <c r="F22" i="8"/>
  <c r="L276" i="20"/>
  <c r="L254" i="20"/>
  <c r="L278" i="20"/>
  <c r="L255" i="20"/>
  <c r="O10" i="20"/>
  <c r="L10" i="20"/>
  <c r="L295" i="20"/>
  <c r="O35" i="20"/>
  <c r="L35" i="20"/>
  <c r="O5" i="20"/>
  <c r="L5" i="20"/>
  <c r="O7" i="20"/>
  <c r="L7" i="20"/>
  <c r="L302" i="20"/>
  <c r="L277" i="20"/>
  <c r="O4" i="20"/>
  <c r="L4" i="20"/>
  <c r="O8" i="20"/>
  <c r="L8" i="20"/>
  <c r="O303" i="20"/>
  <c r="L303" i="20"/>
  <c r="O33" i="20"/>
  <c r="L33" i="20"/>
  <c r="L279" i="20"/>
  <c r="O34" i="20"/>
  <c r="L34" i="20"/>
  <c r="L275" i="20"/>
  <c r="L244" i="20"/>
  <c r="O6" i="20"/>
  <c r="L6" i="20"/>
  <c r="L299" i="20"/>
  <c r="L298" i="20"/>
  <c r="O9" i="20"/>
  <c r="L9" i="20"/>
  <c r="L301" i="20"/>
  <c r="L300" i="20"/>
  <c r="O11" i="20"/>
  <c r="L11" i="20"/>
  <c r="O32" i="20"/>
  <c r="L32" i="20"/>
  <c r="L242" i="20"/>
  <c r="L256"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M237" i="20"/>
  <c r="Q237" i="20" s="1"/>
  <c r="S237" i="20" s="1"/>
  <c r="J237" i="20"/>
  <c r="I237" i="20"/>
  <c r="K237" i="20" s="1"/>
  <c r="H237" i="20"/>
  <c r="F237" i="20"/>
  <c r="G237" i="20"/>
  <c r="F294" i="20"/>
  <c r="L294" i="20" s="1"/>
  <c r="F281" i="20"/>
  <c r="L281" i="20" s="1"/>
  <c r="F292" i="20"/>
  <c r="L292" i="20" s="1"/>
  <c r="F238" i="20"/>
  <c r="F284" i="20"/>
  <c r="L284" i="20" s="1"/>
  <c r="F276" i="20"/>
  <c r="F266" i="20"/>
  <c r="L266" i="20" s="1"/>
  <c r="F257" i="20"/>
  <c r="L257" i="20" s="1"/>
  <c r="F270" i="20"/>
  <c r="L270" i="20" s="1"/>
  <c r="F252" i="20"/>
  <c r="F274" i="20"/>
  <c r="L274" i="20" s="1"/>
  <c r="F259" i="20"/>
  <c r="L259" i="20" s="1"/>
  <c r="F262" i="20"/>
  <c r="L262" i="20" s="1"/>
  <c r="F255" i="20"/>
  <c r="F273" i="20"/>
  <c r="L273" i="20" s="1"/>
  <c r="F243" i="20"/>
  <c r="L243" i="20" s="1"/>
  <c r="F249" i="20"/>
  <c r="L249" i="20" s="1"/>
  <c r="F289" i="20"/>
  <c r="L289" i="20" s="1"/>
  <c r="F244" i="20"/>
  <c r="F268" i="20"/>
  <c r="L268" i="20" s="1"/>
  <c r="F288" i="20"/>
  <c r="L288" i="20" s="1"/>
  <c r="F286" i="20"/>
  <c r="L286" i="20" s="1"/>
  <c r="F260" i="20"/>
  <c r="L260" i="20" s="1"/>
  <c r="F279" i="20"/>
  <c r="F264" i="20"/>
  <c r="L264" i="20" s="1"/>
  <c r="F247" i="20"/>
  <c r="F242" i="20"/>
  <c r="F239" i="20"/>
  <c r="F278" i="20"/>
  <c r="F263" i="20"/>
  <c r="L263" i="20" s="1"/>
  <c r="F287" i="20"/>
  <c r="L287" i="20" s="1"/>
  <c r="F267" i="20"/>
  <c r="L267" i="20" s="1"/>
  <c r="F271" i="20"/>
  <c r="L271" i="20" s="1"/>
  <c r="F253" i="20"/>
  <c r="L253" i="20" s="1"/>
  <c r="F250" i="20"/>
  <c r="L250" i="20" s="1"/>
  <c r="F285" i="20"/>
  <c r="L285" i="20" s="1"/>
  <c r="F240" i="20"/>
  <c r="F293" i="20"/>
  <c r="L293" i="20" s="1"/>
  <c r="F246" i="20"/>
  <c r="L246" i="20" s="1"/>
  <c r="F241" i="20"/>
  <c r="F245" i="20"/>
  <c r="L245" i="20" s="1"/>
  <c r="F248" i="20"/>
  <c r="F295" i="20"/>
  <c r="F277" i="20"/>
  <c r="F280" i="20"/>
  <c r="L280" i="20" s="1"/>
  <c r="F282" i="20"/>
  <c r="L282" i="20" s="1"/>
  <c r="F290" i="20"/>
  <c r="L290" i="20" s="1"/>
  <c r="F258" i="20"/>
  <c r="L258" i="20" s="1"/>
  <c r="F251" i="20"/>
  <c r="L251" i="20" s="1"/>
  <c r="F261" i="20"/>
  <c r="F256" i="20"/>
  <c r="F254" i="20"/>
  <c r="F269" i="20"/>
  <c r="L269" i="20" s="1"/>
  <c r="F272" i="20"/>
  <c r="L272" i="20" s="1"/>
  <c r="F265" i="20"/>
  <c r="L265" i="20" s="1"/>
  <c r="F283" i="20"/>
  <c r="L283" i="20" s="1"/>
  <c r="F275" i="20"/>
  <c r="F291" i="20"/>
  <c r="L291" i="20" s="1"/>
  <c r="F297" i="20"/>
  <c r="L297" i="20" s="1"/>
  <c r="F301" i="20"/>
  <c r="F302" i="20"/>
  <c r="F296" i="20"/>
  <c r="L296" i="20" s="1"/>
  <c r="F298" i="20"/>
  <c r="F300" i="20"/>
  <c r="F299" i="20"/>
  <c r="F16" i="20"/>
  <c r="F129" i="25"/>
  <c r="G18" i="20"/>
  <c r="I99" i="20"/>
  <c r="H129" i="25"/>
  <c r="D129" i="25"/>
  <c r="J207" i="20"/>
  <c r="G197" i="20"/>
  <c r="M214" i="20"/>
  <c r="Q214" i="20" s="1"/>
  <c r="H71" i="20"/>
  <c r="F105" i="20"/>
  <c r="I173" i="20"/>
  <c r="F110" i="20"/>
  <c r="F168" i="20"/>
  <c r="G108" i="20"/>
  <c r="G94" i="20"/>
  <c r="F90" i="20"/>
  <c r="G82" i="20"/>
  <c r="I88" i="20"/>
  <c r="G92" i="20"/>
  <c r="F77" i="20"/>
  <c r="F160" i="20"/>
  <c r="G73" i="20"/>
  <c r="F155" i="20"/>
  <c r="I156" i="20"/>
  <c r="F136" i="20"/>
  <c r="F149" i="20"/>
  <c r="G231" i="20"/>
  <c r="I140" i="20"/>
  <c r="F236" i="20"/>
  <c r="I157" i="20"/>
  <c r="F312" i="20"/>
  <c r="G326" i="20"/>
  <c r="G304" i="20"/>
  <c r="I322" i="20"/>
  <c r="I147" i="20"/>
  <c r="I308" i="20"/>
  <c r="F324" i="20"/>
  <c r="I138" i="20"/>
  <c r="I312" i="20"/>
  <c r="F332" i="20"/>
  <c r="F318" i="20"/>
  <c r="G74" i="20"/>
  <c r="F49" i="20"/>
  <c r="F40" i="20"/>
  <c r="F43" i="20"/>
  <c r="F146" i="20"/>
  <c r="F139" i="20"/>
  <c r="F235" i="20"/>
  <c r="F231" i="20"/>
  <c r="F323" i="20"/>
  <c r="H149" i="25"/>
  <c r="F188" i="25"/>
  <c r="M99" i="20"/>
  <c r="Q99" i="20" s="1"/>
  <c r="J29" i="20"/>
  <c r="J54" i="20"/>
  <c r="M140" i="20"/>
  <c r="Q140" i="20" s="1"/>
  <c r="H217" i="20"/>
  <c r="G144" i="25"/>
  <c r="H151" i="20"/>
  <c r="H201" i="25"/>
  <c r="H67" i="20"/>
  <c r="J227" i="25"/>
  <c r="G199" i="20"/>
  <c r="G204" i="20"/>
  <c r="G225" i="20"/>
  <c r="M114" i="20"/>
  <c r="Q114" i="20" s="1"/>
  <c r="H60" i="20"/>
  <c r="H168" i="20"/>
  <c r="I117" i="20"/>
  <c r="H150" i="20"/>
  <c r="F101" i="20"/>
  <c r="G107" i="20"/>
  <c r="G165" i="20"/>
  <c r="I100" i="20"/>
  <c r="F107" i="20"/>
  <c r="F102" i="20"/>
  <c r="F108" i="20"/>
  <c r="F94" i="20"/>
  <c r="G87" i="20"/>
  <c r="I83" i="20"/>
  <c r="F85" i="20"/>
  <c r="F112" i="20"/>
  <c r="F113" i="20"/>
  <c r="G77" i="20"/>
  <c r="G156" i="20"/>
  <c r="I69" i="20"/>
  <c r="F157" i="20"/>
  <c r="G72" i="20"/>
  <c r="I236" i="20"/>
  <c r="F234" i="20"/>
  <c r="G313" i="20"/>
  <c r="F307" i="20"/>
  <c r="F311" i="20"/>
  <c r="G325" i="20"/>
  <c r="F315" i="20"/>
  <c r="G333" i="20"/>
  <c r="I142" i="20"/>
  <c r="F309" i="20"/>
  <c r="I230" i="20"/>
  <c r="I307" i="20"/>
  <c r="I34" i="20"/>
  <c r="I320" i="20"/>
  <c r="G41" i="20"/>
  <c r="I37" i="20"/>
  <c r="F47" i="20"/>
  <c r="I44" i="20"/>
  <c r="F76" i="20"/>
  <c r="F42" i="20"/>
  <c r="F227" i="20"/>
  <c r="F317" i="20"/>
  <c r="G91" i="20"/>
  <c r="I233" i="20"/>
  <c r="G310" i="20"/>
  <c r="F244" i="25"/>
  <c r="F237" i="25"/>
  <c r="I53" i="20"/>
  <c r="F231" i="25"/>
  <c r="I164" i="20"/>
  <c r="H197" i="25"/>
  <c r="F184" i="25"/>
  <c r="G187" i="20"/>
  <c r="G13" i="20"/>
  <c r="M75" i="20"/>
  <c r="Q75" i="20" s="1"/>
  <c r="J114" i="20"/>
  <c r="J158" i="20"/>
  <c r="H214" i="20"/>
  <c r="J107" i="20"/>
  <c r="H215" i="20"/>
  <c r="M77" i="20"/>
  <c r="Q77" i="20" s="1"/>
  <c r="M68" i="20"/>
  <c r="Q68" i="20" s="1"/>
  <c r="J99" i="20"/>
  <c r="J167" i="20"/>
  <c r="M108" i="20"/>
  <c r="Q108" i="20" s="1"/>
  <c r="M144" i="20"/>
  <c r="Q144" i="20" s="1"/>
  <c r="G40" i="20"/>
  <c r="J70" i="20"/>
  <c r="M153" i="20"/>
  <c r="Q153" i="20" s="1"/>
  <c r="H233" i="20"/>
  <c r="J220" i="20"/>
  <c r="M72" i="20"/>
  <c r="Q72" i="20" s="1"/>
  <c r="M165" i="20"/>
  <c r="Q165" i="20" s="1"/>
  <c r="H197" i="20"/>
  <c r="F26" i="10"/>
  <c r="F166" i="20"/>
  <c r="I169" i="20"/>
  <c r="G113" i="20"/>
  <c r="I80" i="20"/>
  <c r="G157" i="20"/>
  <c r="G116" i="20"/>
  <c r="I314" i="20"/>
  <c r="G308" i="20"/>
  <c r="I326" i="20"/>
  <c r="G312" i="20"/>
  <c r="I145" i="20"/>
  <c r="F313" i="20"/>
  <c r="I234" i="20"/>
  <c r="I229" i="20"/>
  <c r="I316" i="20"/>
  <c r="I324" i="20"/>
  <c r="F44" i="20"/>
  <c r="I66" i="20"/>
  <c r="F46" i="20"/>
  <c r="F330" i="20"/>
  <c r="F308" i="20"/>
  <c r="I323" i="20"/>
  <c r="G212" i="20"/>
  <c r="G205" i="20"/>
  <c r="H138" i="25"/>
  <c r="F239" i="25"/>
  <c r="F224" i="25"/>
  <c r="I154" i="20"/>
  <c r="F187" i="25"/>
  <c r="F227" i="25"/>
  <c r="M19" i="20"/>
  <c r="Q19" i="20" s="1"/>
  <c r="J35" i="20"/>
  <c r="H75" i="20"/>
  <c r="M122" i="20"/>
  <c r="Q122" i="20" s="1"/>
  <c r="H166" i="20"/>
  <c r="J222" i="20"/>
  <c r="M231" i="20"/>
  <c r="Q231" i="20" s="1"/>
  <c r="J77" i="20"/>
  <c r="G46" i="20"/>
  <c r="H12" i="20"/>
  <c r="H183" i="20"/>
  <c r="M45" i="20"/>
  <c r="Q45" i="20" s="1"/>
  <c r="M208" i="20"/>
  <c r="Q208" i="20" s="1"/>
  <c r="J108" i="20"/>
  <c r="J144" i="20"/>
  <c r="G230" i="20"/>
  <c r="M78" i="20"/>
  <c r="Q78" i="20" s="1"/>
  <c r="H153" i="20"/>
  <c r="H49" i="20"/>
  <c r="J79" i="20"/>
  <c r="H194" i="20"/>
  <c r="H48" i="20"/>
  <c r="G311" i="20"/>
  <c r="F98" i="20"/>
  <c r="F140" i="20"/>
  <c r="I227" i="20"/>
  <c r="F310" i="20"/>
  <c r="G162" i="20"/>
  <c r="J174" i="25"/>
  <c r="J244" i="25"/>
  <c r="I144" i="25"/>
  <c r="G194" i="25"/>
  <c r="I219" i="25"/>
  <c r="J147" i="25"/>
  <c r="J221" i="25"/>
  <c r="E137" i="25"/>
  <c r="G161" i="25"/>
  <c r="I184" i="25"/>
  <c r="E210" i="25"/>
  <c r="G233" i="25"/>
  <c r="I255" i="25"/>
  <c r="F63" i="12"/>
  <c r="F72" i="10"/>
  <c r="F50" i="9"/>
  <c r="J176" i="25"/>
  <c r="J246" i="25"/>
  <c r="G146" i="25"/>
  <c r="E195" i="25"/>
  <c r="G220" i="25"/>
  <c r="I241" i="25"/>
  <c r="F39" i="13"/>
  <c r="F37" i="12"/>
  <c r="F46" i="10"/>
  <c r="J131" i="25"/>
  <c r="J204" i="25"/>
  <c r="G131" i="25"/>
  <c r="I155" i="25"/>
  <c r="J186" i="25"/>
  <c r="J257" i="25"/>
  <c r="I149" i="25"/>
  <c r="E175" i="25"/>
  <c r="G198" i="25"/>
  <c r="I223" i="25"/>
  <c r="E245" i="25"/>
  <c r="F37" i="13"/>
  <c r="F35" i="12"/>
  <c r="F44" i="10"/>
  <c r="J181" i="25"/>
  <c r="G163" i="25"/>
  <c r="E213" i="25"/>
  <c r="I253" i="25"/>
  <c r="F27" i="12"/>
  <c r="F44" i="9"/>
  <c r="F23" i="8"/>
  <c r="F81" i="12"/>
  <c r="F64" i="8"/>
  <c r="F33" i="12"/>
  <c r="F42" i="12"/>
  <c r="J258" i="25"/>
  <c r="I182" i="25"/>
  <c r="G231" i="25"/>
  <c r="F53" i="9"/>
  <c r="J235" i="25"/>
  <c r="E178" i="25"/>
  <c r="I226" i="25"/>
  <c r="F54" i="13"/>
  <c r="F30" i="11"/>
  <c r="F30" i="9"/>
  <c r="F27" i="4"/>
  <c r="G178" i="25"/>
  <c r="G232" i="25"/>
  <c r="F38" i="13"/>
  <c r="F73" i="10"/>
  <c r="F21" i="9"/>
  <c r="G172" i="25"/>
  <c r="F21" i="12"/>
  <c r="F36" i="8"/>
  <c r="E162" i="25"/>
  <c r="J182" i="25"/>
  <c r="J253" i="25"/>
  <c r="G148" i="25"/>
  <c r="I172" i="25"/>
  <c r="E197" i="25"/>
  <c r="G222" i="25"/>
  <c r="J156" i="25"/>
  <c r="J229" i="25"/>
  <c r="I139" i="25"/>
  <c r="E165" i="25"/>
  <c r="G187" i="25"/>
  <c r="I213" i="25"/>
  <c r="E236" i="25"/>
  <c r="G258" i="25"/>
  <c r="F54" i="12"/>
  <c r="F62" i="10"/>
  <c r="F42" i="9"/>
  <c r="J184" i="25"/>
  <c r="J255" i="25"/>
  <c r="E149" i="25"/>
  <c r="G174" i="25"/>
  <c r="I197" i="25"/>
  <c r="E223" i="25"/>
  <c r="G244" i="25"/>
  <c r="F30" i="13"/>
  <c r="F28" i="12"/>
  <c r="F38" i="10"/>
  <c r="J140" i="25"/>
  <c r="J214" i="25"/>
  <c r="E134" i="25"/>
  <c r="G158" i="25"/>
  <c r="J196" i="25"/>
  <c r="E128" i="25"/>
  <c r="G153" i="25"/>
  <c r="I177" i="25"/>
  <c r="E202" i="25"/>
  <c r="G226" i="25"/>
  <c r="I248" i="25"/>
  <c r="F27" i="13"/>
  <c r="F26" i="12"/>
  <c r="F36" i="10"/>
  <c r="J208" i="25"/>
  <c r="I169" i="25"/>
  <c r="G219" i="25"/>
  <c r="I257" i="25"/>
  <c r="F34" i="11"/>
  <c r="F32" i="9"/>
  <c r="F30" i="4"/>
  <c r="F66" i="12"/>
  <c r="F47" i="8"/>
  <c r="F28" i="10"/>
  <c r="F35" i="11"/>
  <c r="I132" i="25"/>
  <c r="E188" i="25"/>
  <c r="I235" i="25"/>
  <c r="F31" i="9"/>
  <c r="J259" i="25"/>
  <c r="G183" i="25"/>
  <c r="E232" i="25"/>
  <c r="F42" i="13"/>
  <c r="F74" i="10"/>
  <c r="F22" i="9"/>
  <c r="J218" i="25"/>
  <c r="E190" i="25"/>
  <c r="G237" i="25"/>
  <c r="F24" i="13"/>
  <c r="F57" i="10"/>
  <c r="F62" i="8"/>
  <c r="E222" i="25"/>
  <c r="F27" i="11"/>
  <c r="F34" i="4"/>
  <c r="I174" i="25"/>
  <c r="F58" i="12"/>
  <c r="F22" i="11"/>
  <c r="E180" i="25"/>
  <c r="F56" i="12"/>
  <c r="G136" i="25"/>
  <c r="I196" i="25"/>
  <c r="F52" i="13"/>
  <c r="F53" i="8"/>
  <c r="I191" i="25"/>
  <c r="F51" i="8"/>
  <c r="J179" i="25"/>
  <c r="I162" i="25"/>
  <c r="J191" i="25"/>
  <c r="J126" i="25"/>
  <c r="E152" i="25"/>
  <c r="G176" i="25"/>
  <c r="I200" i="25"/>
  <c r="E225" i="25"/>
  <c r="J166" i="25"/>
  <c r="J237" i="25"/>
  <c r="I167" i="25"/>
  <c r="E191" i="25"/>
  <c r="G216" i="25"/>
  <c r="I238" i="25"/>
  <c r="F50" i="13"/>
  <c r="F46" i="12"/>
  <c r="F54" i="10"/>
  <c r="F34" i="9"/>
  <c r="J194" i="25"/>
  <c r="G127" i="25"/>
  <c r="I152" i="25"/>
  <c r="E177" i="25"/>
  <c r="G201" i="25"/>
  <c r="I225" i="25"/>
  <c r="E248" i="25"/>
  <c r="F20" i="13"/>
  <c r="F19" i="12"/>
  <c r="F29" i="10"/>
  <c r="J149" i="25"/>
  <c r="J223" i="25"/>
  <c r="I137" i="25"/>
  <c r="J132" i="25"/>
  <c r="J205" i="25"/>
  <c r="I131" i="25"/>
  <c r="E156" i="25"/>
  <c r="G180" i="25"/>
  <c r="I204" i="25"/>
  <c r="E229" i="25"/>
  <c r="G251" i="25"/>
  <c r="F85" i="12"/>
  <c r="F37" i="11"/>
  <c r="F27" i="10"/>
  <c r="J233" i="25"/>
  <c r="E176" i="25"/>
  <c r="I224" i="25"/>
  <c r="F44" i="13"/>
  <c r="F20" i="11"/>
  <c r="F24" i="9"/>
  <c r="I249" i="25"/>
  <c r="F40" i="12"/>
  <c r="F39" i="8"/>
  <c r="F27" i="9"/>
  <c r="G141" i="25"/>
  <c r="G195" i="25"/>
  <c r="G240" i="25"/>
  <c r="F23" i="9"/>
  <c r="I134" i="25"/>
  <c r="I188" i="25"/>
  <c r="I236" i="25"/>
  <c r="F25" i="13"/>
  <c r="F58" i="10"/>
  <c r="F63" i="8"/>
  <c r="J241" i="25"/>
  <c r="G196" i="25"/>
  <c r="E241" i="25"/>
  <c r="F76" i="12"/>
  <c r="F45" i="10"/>
  <c r="F54" i="8"/>
  <c r="I237" i="25"/>
  <c r="F56" i="10"/>
  <c r="J152" i="25"/>
  <c r="E198" i="25"/>
  <c r="F18" i="12"/>
  <c r="J143" i="25"/>
  <c r="I228" i="25"/>
  <c r="J127" i="25"/>
  <c r="J201" i="25"/>
  <c r="G129" i="25"/>
  <c r="I154" i="25"/>
  <c r="E179" i="25"/>
  <c r="G203" i="25"/>
  <c r="I227" i="25"/>
  <c r="J175" i="25"/>
  <c r="J245" i="25"/>
  <c r="E146" i="25"/>
  <c r="I194" i="25"/>
  <c r="E220" i="25"/>
  <c r="G241" i="25"/>
  <c r="F41" i="13"/>
  <c r="F38" i="12"/>
  <c r="F47" i="10"/>
  <c r="J129" i="25"/>
  <c r="J203" i="25"/>
  <c r="E131" i="25"/>
  <c r="G155" i="25"/>
  <c r="I179" i="25"/>
  <c r="E204" i="25"/>
  <c r="G228" i="25"/>
  <c r="I250" i="25"/>
  <c r="F79" i="12"/>
  <c r="F31" i="11"/>
  <c r="F21" i="10"/>
  <c r="J158" i="25"/>
  <c r="J231" i="25"/>
  <c r="G140" i="25"/>
  <c r="J141" i="25"/>
  <c r="J215" i="25"/>
  <c r="G134" i="25"/>
  <c r="I158" i="25"/>
  <c r="E183" i="25"/>
  <c r="G208" i="25"/>
  <c r="I231" i="25"/>
  <c r="E254" i="25"/>
  <c r="F77" i="12"/>
  <c r="F29" i="11"/>
  <c r="F18" i="10"/>
  <c r="J252" i="25"/>
  <c r="G181" i="25"/>
  <c r="E230" i="25"/>
  <c r="F29" i="13"/>
  <c r="F64" i="10"/>
  <c r="F65" i="8"/>
  <c r="G254" i="25"/>
  <c r="F25" i="12"/>
  <c r="F30" i="8"/>
  <c r="F43" i="8"/>
  <c r="J136" i="25"/>
  <c r="E151" i="25"/>
  <c r="I201" i="25"/>
  <c r="I244" i="25"/>
  <c r="F56" i="8"/>
  <c r="I141" i="25"/>
  <c r="E196" i="25"/>
  <c r="I240" i="25"/>
  <c r="F78" i="12"/>
  <c r="F48" i="10"/>
  <c r="F55" i="8"/>
  <c r="K126" i="25"/>
  <c r="I202" i="25"/>
  <c r="I245" i="25"/>
  <c r="F64" i="12"/>
  <c r="F32" i="10"/>
  <c r="F45" i="8"/>
  <c r="J137" i="25"/>
  <c r="J210" i="25"/>
  <c r="E133" i="25"/>
  <c r="G157" i="25"/>
  <c r="I181" i="25"/>
  <c r="E206" i="25"/>
  <c r="G230" i="25"/>
  <c r="J183" i="25"/>
  <c r="J254" i="25"/>
  <c r="I148" i="25"/>
  <c r="E174" i="25"/>
  <c r="G197" i="25"/>
  <c r="I222" i="25"/>
  <c r="E244" i="25"/>
  <c r="F31" i="13"/>
  <c r="F29" i="12"/>
  <c r="F39" i="10"/>
  <c r="J139" i="25"/>
  <c r="J213" i="25"/>
  <c r="I133" i="25"/>
  <c r="E158" i="25"/>
  <c r="G182" i="25"/>
  <c r="I206" i="25"/>
  <c r="E231" i="25"/>
  <c r="G253" i="25"/>
  <c r="F70" i="12"/>
  <c r="F23" i="11"/>
  <c r="F57" i="9"/>
  <c r="J168" i="25"/>
  <c r="J239" i="25"/>
  <c r="E143" i="25"/>
  <c r="J151" i="25"/>
  <c r="J224" i="25"/>
  <c r="E138" i="25"/>
  <c r="G162" i="25"/>
  <c r="I185" i="25"/>
  <c r="E211" i="25"/>
  <c r="G234" i="25"/>
  <c r="I256" i="25"/>
  <c r="F68" i="12"/>
  <c r="F21" i="11"/>
  <c r="F55" i="9"/>
  <c r="G132" i="25"/>
  <c r="I186" i="25"/>
  <c r="G235" i="25"/>
  <c r="F82" i="12"/>
  <c r="F50" i="10"/>
  <c r="F57" i="8"/>
  <c r="E258" i="25"/>
  <c r="F33" i="11"/>
  <c r="F26" i="8"/>
  <c r="J162" i="25"/>
  <c r="E157" i="25"/>
  <c r="E208" i="25"/>
  <c r="F52" i="12"/>
  <c r="G151" i="25"/>
  <c r="G202" i="25"/>
  <c r="G245" i="25"/>
  <c r="F65" i="12"/>
  <c r="F33" i="10"/>
  <c r="F46" i="8"/>
  <c r="I143" i="25"/>
  <c r="E209" i="25"/>
  <c r="E251" i="25"/>
  <c r="F49" i="12"/>
  <c r="F37" i="8"/>
  <c r="I126" i="25"/>
  <c r="F61" i="9"/>
  <c r="J225" i="25"/>
  <c r="E218" i="25"/>
  <c r="F60" i="9"/>
  <c r="J190" i="25"/>
  <c r="G126" i="25"/>
  <c r="J171" i="25"/>
  <c r="I159" i="25"/>
  <c r="I215" i="25"/>
  <c r="F34" i="12"/>
  <c r="F25" i="4"/>
  <c r="E238" i="25"/>
  <c r="J146" i="25"/>
  <c r="J220" i="25"/>
  <c r="I136" i="25"/>
  <c r="E161" i="25"/>
  <c r="G184" i="25"/>
  <c r="I209" i="25"/>
  <c r="E233" i="25"/>
  <c r="J193" i="25"/>
  <c r="E127" i="25"/>
  <c r="G152" i="25"/>
  <c r="I176" i="25"/>
  <c r="E201" i="25"/>
  <c r="G225" i="25"/>
  <c r="I246" i="25"/>
  <c r="F21" i="13"/>
  <c r="F20" i="12"/>
  <c r="F30" i="10"/>
  <c r="J148" i="25"/>
  <c r="J222" i="25"/>
  <c r="G137" i="25"/>
  <c r="I161" i="25"/>
  <c r="E185" i="25"/>
  <c r="G210" i="25"/>
  <c r="I233" i="25"/>
  <c r="E256" i="25"/>
  <c r="F61" i="12"/>
  <c r="F71" i="10"/>
  <c r="F49" i="9"/>
  <c r="J177" i="25"/>
  <c r="J248" i="25"/>
  <c r="I146" i="25"/>
  <c r="J159" i="25"/>
  <c r="J232" i="25"/>
  <c r="I140" i="25"/>
  <c r="E166" i="25"/>
  <c r="G188" i="25"/>
  <c r="I214" i="25"/>
  <c r="E237" i="25"/>
  <c r="G259" i="25"/>
  <c r="F59" i="12"/>
  <c r="F69" i="10"/>
  <c r="J134" i="25"/>
  <c r="E141" i="25"/>
  <c r="E194" i="25"/>
  <c r="E240" i="25"/>
  <c r="F67" i="12"/>
  <c r="F37" i="10"/>
  <c r="F48" i="8"/>
  <c r="F18" i="11"/>
  <c r="F29" i="4"/>
  <c r="F24" i="4"/>
  <c r="J187" i="25"/>
  <c r="I165" i="25"/>
  <c r="G214" i="25"/>
  <c r="F60" i="10"/>
  <c r="J163" i="25"/>
  <c r="E159" i="25"/>
  <c r="I208" i="25"/>
  <c r="E250" i="25"/>
  <c r="F50" i="12"/>
  <c r="F20" i="10"/>
  <c r="F38" i="8"/>
  <c r="I151" i="25"/>
  <c r="G215" i="25"/>
  <c r="E255" i="25"/>
  <c r="F36" i="12"/>
  <c r="F51" i="9"/>
  <c r="F28" i="8"/>
  <c r="F36" i="13"/>
  <c r="J243" i="25"/>
  <c r="E234" i="25"/>
  <c r="F37" i="9"/>
  <c r="E136" i="25"/>
  <c r="F35" i="13"/>
  <c r="J197" i="25"/>
  <c r="J155" i="25"/>
  <c r="J228" i="25"/>
  <c r="G139" i="25"/>
  <c r="I163" i="25"/>
  <c r="E187" i="25"/>
  <c r="G213" i="25"/>
  <c r="J128" i="25"/>
  <c r="J202" i="25"/>
  <c r="I129" i="25"/>
  <c r="E155" i="25"/>
  <c r="G179" i="25"/>
  <c r="I203" i="25"/>
  <c r="E228" i="25"/>
  <c r="G250" i="25"/>
  <c r="F80" i="12"/>
  <c r="F32" i="11"/>
  <c r="F22" i="10"/>
  <c r="J157" i="25"/>
  <c r="J230" i="25"/>
  <c r="E140" i="25"/>
  <c r="G165" i="25"/>
  <c r="I187" i="25"/>
  <c r="E214" i="25"/>
  <c r="G236" i="25"/>
  <c r="I258" i="25"/>
  <c r="F53" i="12"/>
  <c r="F61" i="10"/>
  <c r="F41" i="9"/>
  <c r="J185" i="25"/>
  <c r="J256" i="25"/>
  <c r="G149" i="25"/>
  <c r="J169" i="25"/>
  <c r="J240" i="25"/>
  <c r="G143" i="25"/>
  <c r="I168" i="25"/>
  <c r="E193" i="25"/>
  <c r="G218" i="25"/>
  <c r="I239" i="25"/>
  <c r="F55" i="13"/>
  <c r="F51" i="12"/>
  <c r="F59" i="10"/>
  <c r="J133" i="25"/>
  <c r="E148" i="25"/>
  <c r="G200" i="25"/>
  <c r="I243" i="25"/>
  <c r="F55" i="12"/>
  <c r="F24" i="10"/>
  <c r="F40" i="8"/>
  <c r="F43" i="13"/>
  <c r="F49" i="10"/>
  <c r="G185" i="25"/>
  <c r="F32" i="13"/>
  <c r="J209" i="25"/>
  <c r="E171" i="25"/>
  <c r="I220" i="25"/>
  <c r="F35" i="10"/>
  <c r="J188" i="25"/>
  <c r="G166" i="25"/>
  <c r="E215" i="25"/>
  <c r="I254" i="25"/>
  <c r="F39" i="12"/>
  <c r="F52" i="9"/>
  <c r="G159" i="25"/>
  <c r="I221" i="25"/>
  <c r="I259" i="25"/>
  <c r="F23" i="12"/>
  <c r="F39" i="9"/>
  <c r="F35" i="4"/>
  <c r="F74" i="12"/>
  <c r="F28" i="9"/>
  <c r="G138" i="25"/>
  <c r="I242" i="25"/>
  <c r="F18" i="9"/>
  <c r="I166" i="25"/>
  <c r="F47" i="12"/>
  <c r="J219" i="25"/>
  <c r="I178" i="25"/>
  <c r="I232" i="25"/>
  <c r="F43" i="10"/>
  <c r="I128" i="25"/>
  <c r="F73" i="12"/>
  <c r="F65" i="10"/>
  <c r="I138" i="25"/>
  <c r="G193" i="25"/>
  <c r="J138" i="25"/>
  <c r="F71" i="12"/>
  <c r="I216" i="25"/>
  <c r="E153" i="25"/>
  <c r="F46" i="13"/>
  <c r="F54" i="9"/>
  <c r="E226" i="25"/>
  <c r="F36" i="4"/>
  <c r="F22" i="14" s="1"/>
  <c r="F48" i="12"/>
  <c r="F67" i="10"/>
  <c r="F42" i="10"/>
  <c r="E184" i="25"/>
  <c r="F60" i="12"/>
  <c r="G168" i="25"/>
  <c r="F83" i="12"/>
  <c r="G147" i="25"/>
  <c r="G211" i="25"/>
  <c r="G252" i="25"/>
  <c r="F44" i="12"/>
  <c r="F59" i="9"/>
  <c r="F33" i="8"/>
  <c r="J251" i="25"/>
  <c r="E181" i="25"/>
  <c r="I229" i="25"/>
  <c r="F31" i="4"/>
  <c r="F35" i="9"/>
  <c r="J325" i="20"/>
  <c r="I329" i="20"/>
  <c r="M332" i="20"/>
  <c r="Q332" i="20" s="1"/>
  <c r="M316" i="20"/>
  <c r="Q316" i="20" s="1"/>
  <c r="M330" i="20"/>
  <c r="Q330" i="20" s="1"/>
  <c r="M314" i="20"/>
  <c r="Q314" i="20" s="1"/>
  <c r="H329" i="20"/>
  <c r="H313" i="20"/>
  <c r="H310" i="20"/>
  <c r="M320" i="20"/>
  <c r="Q320" i="20" s="1"/>
  <c r="G324" i="20"/>
  <c r="H327" i="20"/>
  <c r="M303" i="20"/>
  <c r="Q303" i="20" s="1"/>
  <c r="H184" i="20"/>
  <c r="J197" i="20"/>
  <c r="M121" i="20"/>
  <c r="Q121" i="20" s="1"/>
  <c r="H58" i="20"/>
  <c r="H27" i="20"/>
  <c r="J216" i="20"/>
  <c r="M229" i="20"/>
  <c r="Q229" i="20" s="1"/>
  <c r="M196" i="20"/>
  <c r="Q196" i="20" s="1"/>
  <c r="M128" i="20"/>
  <c r="Q128" i="20" s="1"/>
  <c r="I116" i="20"/>
  <c r="J189" i="20"/>
  <c r="M97" i="20"/>
  <c r="Q97" i="20" s="1"/>
  <c r="M66" i="20"/>
  <c r="Q66" i="20" s="1"/>
  <c r="M204" i="20"/>
  <c r="Q204" i="20" s="1"/>
  <c r="H120" i="20"/>
  <c r="J26" i="20"/>
  <c r="H227" i="20"/>
  <c r="M195" i="20"/>
  <c r="Q195" i="20" s="1"/>
  <c r="J147" i="20"/>
  <c r="J119" i="20"/>
  <c r="H80" i="20"/>
  <c r="G145" i="20"/>
  <c r="J129" i="20"/>
  <c r="M212" i="20"/>
  <c r="Q212" i="20" s="1"/>
  <c r="H112" i="20"/>
  <c r="M65" i="20"/>
  <c r="Q65" i="20" s="1"/>
  <c r="J203" i="20"/>
  <c r="H171" i="20"/>
  <c r="H127" i="20"/>
  <c r="M95" i="20"/>
  <c r="Q95" i="20" s="1"/>
  <c r="J211" i="25"/>
  <c r="F24" i="11"/>
  <c r="E239" i="25"/>
  <c r="J178" i="25"/>
  <c r="F43" i="12"/>
  <c r="F31" i="8"/>
  <c r="F23" i="10"/>
  <c r="E172" i="25"/>
  <c r="F31" i="10"/>
  <c r="F60" i="8"/>
  <c r="F40" i="10"/>
  <c r="G190" i="25"/>
  <c r="F70" i="10"/>
  <c r="I210" i="25"/>
  <c r="F30" i="12"/>
  <c r="G154" i="25"/>
  <c r="I218" i="25"/>
  <c r="E257" i="25"/>
  <c r="F31" i="12"/>
  <c r="F46" i="9"/>
  <c r="F25" i="8"/>
  <c r="E132" i="25"/>
  <c r="G186" i="25"/>
  <c r="E235" i="25"/>
  <c r="F41" i="8"/>
  <c r="F66" i="8"/>
  <c r="I102" i="20"/>
  <c r="I141" i="20"/>
  <c r="M325" i="20"/>
  <c r="Q325" i="20" s="1"/>
  <c r="G305" i="20"/>
  <c r="H308" i="20"/>
  <c r="L308" i="20" s="1"/>
  <c r="H330" i="20"/>
  <c r="H314" i="20"/>
  <c r="M331" i="20"/>
  <c r="Q331" i="20" s="1"/>
  <c r="M315" i="20"/>
  <c r="Q315" i="20" s="1"/>
  <c r="J329" i="20"/>
  <c r="J313" i="20"/>
  <c r="M310" i="20"/>
  <c r="Q310" i="20" s="1"/>
  <c r="H312" i="20"/>
  <c r="H326" i="20"/>
  <c r="J327" i="20"/>
  <c r="H303" i="20"/>
  <c r="M184" i="20"/>
  <c r="Q184" i="20" s="1"/>
  <c r="M197" i="20"/>
  <c r="Q197" i="20" s="1"/>
  <c r="J58" i="20"/>
  <c r="J27" i="20"/>
  <c r="H216" i="20"/>
  <c r="H136" i="20"/>
  <c r="I92" i="20"/>
  <c r="M189" i="20"/>
  <c r="Q189" i="20" s="1"/>
  <c r="J172" i="20"/>
  <c r="M120" i="20"/>
  <c r="Q120" i="20" s="1"/>
  <c r="H26" i="20"/>
  <c r="M227" i="20"/>
  <c r="Q227" i="20" s="1"/>
  <c r="M147" i="20"/>
  <c r="Q147" i="20" s="1"/>
  <c r="M119" i="20"/>
  <c r="Q119" i="20" s="1"/>
  <c r="J32" i="20"/>
  <c r="G140" i="20"/>
  <c r="H181" i="20"/>
  <c r="M129" i="20"/>
  <c r="Q129" i="20" s="1"/>
  <c r="J180" i="20"/>
  <c r="M112" i="20"/>
  <c r="Q112" i="20" s="1"/>
  <c r="J235" i="20"/>
  <c r="M203" i="20"/>
  <c r="Q203" i="20" s="1"/>
  <c r="J155" i="20"/>
  <c r="M127" i="20"/>
  <c r="Q127" i="20" s="1"/>
  <c r="J25" i="20"/>
  <c r="J165" i="25"/>
  <c r="G133" i="25"/>
  <c r="F58" i="9"/>
  <c r="F48" i="13"/>
  <c r="J249" i="25"/>
  <c r="F26" i="13"/>
  <c r="J216" i="25"/>
  <c r="E227" i="25"/>
  <c r="F61" i="8"/>
  <c r="F34" i="8"/>
  <c r="J144" i="25"/>
  <c r="E203" i="25"/>
  <c r="F48" i="9"/>
  <c r="G223" i="25"/>
  <c r="F25" i="10"/>
  <c r="E169" i="25"/>
  <c r="E224" i="25"/>
  <c r="E126" i="25"/>
  <c r="F36" i="11"/>
  <c r="F36" i="9"/>
  <c r="F32" i="4"/>
  <c r="E139" i="25"/>
  <c r="I193" i="25"/>
  <c r="G239" i="25"/>
  <c r="F56" i="9"/>
  <c r="H24" i="20"/>
  <c r="I167" i="20"/>
  <c r="I106" i="20"/>
  <c r="H317" i="20"/>
  <c r="H324" i="20"/>
  <c r="J308" i="20"/>
  <c r="J330" i="20"/>
  <c r="J314" i="20"/>
  <c r="H331" i="20"/>
  <c r="J315" i="20"/>
  <c r="M329" i="20"/>
  <c r="Q329" i="20" s="1"/>
  <c r="M313" i="20"/>
  <c r="Q313" i="20" s="1"/>
  <c r="J310" i="20"/>
  <c r="J312" i="20"/>
  <c r="M326" i="20"/>
  <c r="Q326" i="20" s="1"/>
  <c r="M319" i="20"/>
  <c r="Q319" i="20" s="1"/>
  <c r="J303" i="20"/>
  <c r="H105" i="20"/>
  <c r="M58" i="20"/>
  <c r="Q58" i="20" s="1"/>
  <c r="M27" i="20"/>
  <c r="Q27" i="20" s="1"/>
  <c r="M216" i="20"/>
  <c r="Q216" i="20" s="1"/>
  <c r="H205" i="20"/>
  <c r="J136" i="20"/>
  <c r="J236" i="20"/>
  <c r="J156" i="20"/>
  <c r="J81" i="20"/>
  <c r="I85" i="20"/>
  <c r="H113" i="20"/>
  <c r="H74" i="20"/>
  <c r="H50" i="20"/>
  <c r="H172" i="20"/>
  <c r="M26" i="20"/>
  <c r="Q26" i="20" s="1"/>
  <c r="J211" i="20"/>
  <c r="J179" i="20"/>
  <c r="H147" i="20"/>
  <c r="H119" i="20"/>
  <c r="J64" i="20"/>
  <c r="H32" i="20"/>
  <c r="I75" i="20"/>
  <c r="J181" i="20"/>
  <c r="H34" i="20"/>
  <c r="H180" i="20"/>
  <c r="J41" i="20"/>
  <c r="M235" i="20"/>
  <c r="Q235" i="20" s="1"/>
  <c r="H203" i="20"/>
  <c r="H155" i="20"/>
  <c r="J111" i="20"/>
  <c r="J88" i="20"/>
  <c r="J56" i="20"/>
  <c r="M25" i="20"/>
  <c r="Q25" i="20" s="1"/>
  <c r="J226" i="20"/>
  <c r="H202" i="20"/>
  <c r="J186" i="20"/>
  <c r="M170" i="20"/>
  <c r="Q170" i="20" s="1"/>
  <c r="J146" i="20"/>
  <c r="H126" i="20"/>
  <c r="M110" i="20"/>
  <c r="Q110" i="20" s="1"/>
  <c r="J87" i="20"/>
  <c r="M71" i="20"/>
  <c r="Q71" i="20" s="1"/>
  <c r="J236" i="25"/>
  <c r="I157" i="25"/>
  <c r="J167" i="25"/>
  <c r="F45" i="12"/>
  <c r="E147" i="25"/>
  <c r="J161" i="25"/>
  <c r="F43" i="9"/>
  <c r="I171" i="25"/>
  <c r="F53" i="13"/>
  <c r="J198" i="25"/>
  <c r="J242" i="25"/>
  <c r="G209" i="25"/>
  <c r="F20" i="9"/>
  <c r="G256" i="25"/>
  <c r="J153" i="25"/>
  <c r="G175" i="25"/>
  <c r="G229" i="25"/>
  <c r="F47" i="13"/>
  <c r="F25" i="11"/>
  <c r="F26" i="9"/>
  <c r="F23" i="4"/>
  <c r="I147" i="25"/>
  <c r="E200" i="25"/>
  <c r="G243" i="25"/>
  <c r="F32" i="8"/>
  <c r="J24" i="20"/>
  <c r="I24" i="20"/>
  <c r="K24" i="20" s="1"/>
  <c r="I98" i="20"/>
  <c r="J317" i="20"/>
  <c r="J324" i="20"/>
  <c r="M308" i="20"/>
  <c r="Q308" i="20" s="1"/>
  <c r="M306" i="20"/>
  <c r="Q306" i="20" s="1"/>
  <c r="J331" i="20"/>
  <c r="H315" i="20"/>
  <c r="H328" i="20"/>
  <c r="M312" i="20"/>
  <c r="Q312" i="20" s="1"/>
  <c r="J326" i="20"/>
  <c r="H319" i="20"/>
  <c r="I331" i="20"/>
  <c r="H149" i="20"/>
  <c r="J105" i="20"/>
  <c r="I105" i="20"/>
  <c r="J176" i="20"/>
  <c r="J205" i="20"/>
  <c r="M136" i="20"/>
  <c r="Q136" i="20" s="1"/>
  <c r="H236" i="20"/>
  <c r="L236" i="20" s="1"/>
  <c r="H156" i="20"/>
  <c r="H81" i="20"/>
  <c r="G233" i="20"/>
  <c r="H221" i="20"/>
  <c r="H173" i="20"/>
  <c r="J113" i="20"/>
  <c r="J74" i="20"/>
  <c r="J50" i="20"/>
  <c r="J228" i="20"/>
  <c r="M172" i="20"/>
  <c r="Q172" i="20" s="1"/>
  <c r="M211" i="20"/>
  <c r="Q211" i="20" s="1"/>
  <c r="M179" i="20"/>
  <c r="Q179" i="20" s="1"/>
  <c r="J103" i="20"/>
  <c r="H64" i="20"/>
  <c r="M32" i="20"/>
  <c r="Q32" i="20" s="1"/>
  <c r="I67" i="20"/>
  <c r="M181" i="20"/>
  <c r="Q181" i="20" s="1"/>
  <c r="J34" i="20"/>
  <c r="M180" i="20"/>
  <c r="Q180" i="20" s="1"/>
  <c r="J96" i="20"/>
  <c r="H41" i="20"/>
  <c r="H235" i="20"/>
  <c r="L235" i="20" s="1"/>
  <c r="J187" i="20"/>
  <c r="M155" i="20"/>
  <c r="Q155" i="20" s="1"/>
  <c r="M111" i="20"/>
  <c r="Q111" i="20" s="1"/>
  <c r="M88" i="20"/>
  <c r="Q88" i="20" s="1"/>
  <c r="M56" i="20"/>
  <c r="Q56" i="20" s="1"/>
  <c r="H25" i="20"/>
  <c r="M226" i="20"/>
  <c r="Q226" i="20" s="1"/>
  <c r="J202" i="20"/>
  <c r="M186" i="20"/>
  <c r="Q186" i="20" s="1"/>
  <c r="H162" i="20"/>
  <c r="M146" i="20"/>
  <c r="Q146" i="20" s="1"/>
  <c r="J126" i="20"/>
  <c r="H102" i="20"/>
  <c r="M87" i="20"/>
  <c r="Q87" i="20" s="1"/>
  <c r="E182" i="25"/>
  <c r="J238" i="25"/>
  <c r="F53" i="10"/>
  <c r="G171" i="25"/>
  <c r="I156" i="25"/>
  <c r="F18" i="13"/>
  <c r="G221" i="25"/>
  <c r="F28" i="11"/>
  <c r="E154" i="25"/>
  <c r="I183" i="25"/>
  <c r="G128" i="25"/>
  <c r="G227" i="25"/>
  <c r="F44" i="8"/>
  <c r="F55" i="10"/>
  <c r="J200" i="25"/>
  <c r="I180" i="25"/>
  <c r="I234" i="25"/>
  <c r="F33" i="13"/>
  <c r="F66" i="10"/>
  <c r="F67" i="8"/>
  <c r="J154" i="25"/>
  <c r="G156" i="25"/>
  <c r="G205" i="25"/>
  <c r="E249" i="25"/>
  <c r="F24" i="8"/>
  <c r="F134" i="25"/>
  <c r="G314" i="20"/>
  <c r="H333" i="20"/>
  <c r="M317" i="20"/>
  <c r="Q317" i="20" s="1"/>
  <c r="M324" i="20"/>
  <c r="Q324" i="20" s="1"/>
  <c r="G328" i="20"/>
  <c r="M322" i="20"/>
  <c r="Q322" i="20" s="1"/>
  <c r="H306" i="20"/>
  <c r="H321" i="20"/>
  <c r="H305" i="20"/>
  <c r="J328" i="20"/>
  <c r="H304" i="20"/>
  <c r="H318" i="20"/>
  <c r="L318" i="20" s="1"/>
  <c r="J319" i="20"/>
  <c r="G323" i="20"/>
  <c r="J224" i="20"/>
  <c r="J149" i="20"/>
  <c r="M105" i="20"/>
  <c r="Q105" i="20" s="1"/>
  <c r="H42" i="20"/>
  <c r="I86" i="20"/>
  <c r="H176" i="20"/>
  <c r="M205" i="20"/>
  <c r="Q205" i="20" s="1"/>
  <c r="H89" i="20"/>
  <c r="M236" i="20"/>
  <c r="Q236" i="20" s="1"/>
  <c r="M156" i="20"/>
  <c r="Q156" i="20" s="1"/>
  <c r="M81" i="20"/>
  <c r="Q81" i="20" s="1"/>
  <c r="G43" i="20"/>
  <c r="J221" i="20"/>
  <c r="J173" i="20"/>
  <c r="M113" i="20"/>
  <c r="Q113" i="20" s="1"/>
  <c r="M74" i="20"/>
  <c r="Q74" i="20" s="1"/>
  <c r="M50" i="20"/>
  <c r="Q50" i="20" s="1"/>
  <c r="H228" i="20"/>
  <c r="H211" i="20"/>
  <c r="G167" i="25"/>
  <c r="G206" i="25"/>
  <c r="F33" i="9"/>
  <c r="I195" i="25"/>
  <c r="I205" i="25"/>
  <c r="F69" i="12"/>
  <c r="E259" i="25"/>
  <c r="F29" i="9"/>
  <c r="G204" i="25"/>
  <c r="I251" i="25"/>
  <c r="E144" i="25"/>
  <c r="E242" i="25"/>
  <c r="F27" i="8"/>
  <c r="F47" i="9"/>
  <c r="J226" i="25"/>
  <c r="E186" i="25"/>
  <c r="G238" i="25"/>
  <c r="F84" i="12"/>
  <c r="F52" i="10"/>
  <c r="F59" i="8"/>
  <c r="J180" i="25"/>
  <c r="E163" i="25"/>
  <c r="I211" i="25"/>
  <c r="I252" i="25"/>
  <c r="F25" i="9"/>
  <c r="M24" i="20"/>
  <c r="Q24" i="20" s="1"/>
  <c r="G234" i="20"/>
  <c r="J333" i="20"/>
  <c r="H309" i="20"/>
  <c r="G320" i="20"/>
  <c r="H322" i="20"/>
  <c r="J306" i="20"/>
  <c r="M323" i="20"/>
  <c r="Q323" i="20" s="1"/>
  <c r="M307" i="20"/>
  <c r="Q307" i="20" s="1"/>
  <c r="J321" i="20"/>
  <c r="J305" i="20"/>
  <c r="M328" i="20"/>
  <c r="Q328" i="20" s="1"/>
  <c r="J304" i="20"/>
  <c r="M318" i="20"/>
  <c r="Q318" i="20" s="1"/>
  <c r="J311" i="20"/>
  <c r="I315" i="20"/>
  <c r="H224" i="20"/>
  <c r="L224" i="20" s="1"/>
  <c r="M149" i="20"/>
  <c r="Q149" i="20" s="1"/>
  <c r="H82" i="20"/>
  <c r="J42" i="20"/>
  <c r="G147" i="20"/>
  <c r="M176" i="20"/>
  <c r="Q176" i="20" s="1"/>
  <c r="H165" i="20"/>
  <c r="J89" i="20"/>
  <c r="J33" i="20"/>
  <c r="G35" i="20"/>
  <c r="M221" i="20"/>
  <c r="Q221" i="20" s="1"/>
  <c r="M173" i="20"/>
  <c r="Q173" i="20" s="1"/>
  <c r="M228" i="20"/>
  <c r="Q228" i="20" s="1"/>
  <c r="J57" i="20"/>
  <c r="J163" i="20"/>
  <c r="M103" i="20"/>
  <c r="Q103" i="20" s="1"/>
  <c r="J48" i="20"/>
  <c r="I107" i="20"/>
  <c r="G42" i="20"/>
  <c r="H213" i="20"/>
  <c r="J157" i="20"/>
  <c r="H148" i="20"/>
  <c r="M96" i="20"/>
  <c r="Q96" i="20" s="1"/>
  <c r="J219" i="20"/>
  <c r="M187" i="20"/>
  <c r="Q187" i="20" s="1"/>
  <c r="J40" i="20"/>
  <c r="I190" i="25"/>
  <c r="I230" i="25"/>
  <c r="E168" i="25"/>
  <c r="J195" i="25"/>
  <c r="E221" i="25"/>
  <c r="G249" i="25"/>
  <c r="J234" i="25"/>
  <c r="F24" i="12"/>
  <c r="F26" i="4"/>
  <c r="E252" i="25"/>
  <c r="G246" i="25"/>
  <c r="I153" i="25"/>
  <c r="G255" i="25"/>
  <c r="J172" i="25"/>
  <c r="F33" i="4"/>
  <c r="J250" i="25"/>
  <c r="I198" i="25"/>
  <c r="E243" i="25"/>
  <c r="F72" i="12"/>
  <c r="F41" i="10"/>
  <c r="F50" i="8"/>
  <c r="J206" i="25"/>
  <c r="G169" i="25"/>
  <c r="E219" i="25"/>
  <c r="G257" i="25"/>
  <c r="F58" i="8"/>
  <c r="G24" i="20"/>
  <c r="I110" i="20"/>
  <c r="M333" i="20"/>
  <c r="Q333" i="20" s="1"/>
  <c r="J309" i="20"/>
  <c r="H332" i="20"/>
  <c r="H316" i="20"/>
  <c r="I327" i="20"/>
  <c r="J322" i="20"/>
  <c r="G318" i="20"/>
  <c r="H323" i="20"/>
  <c r="J307" i="20"/>
  <c r="M321" i="20"/>
  <c r="Q321" i="20" s="1"/>
  <c r="M305" i="20"/>
  <c r="Q305" i="20" s="1"/>
  <c r="H320" i="20"/>
  <c r="M304" i="20"/>
  <c r="Q304" i="20" s="1"/>
  <c r="J318" i="20"/>
  <c r="M311" i="20"/>
  <c r="Q311" i="20" s="1"/>
  <c r="M224" i="20"/>
  <c r="Q224" i="20" s="1"/>
  <c r="H121" i="20"/>
  <c r="J82" i="20"/>
  <c r="M42" i="20"/>
  <c r="Q42" i="20" s="1"/>
  <c r="H229" i="20"/>
  <c r="J165" i="20"/>
  <c r="M89" i="20"/>
  <c r="Q89" i="20" s="1"/>
  <c r="J196" i="20"/>
  <c r="J128" i="20"/>
  <c r="H33" i="20"/>
  <c r="H97" i="20"/>
  <c r="H66" i="20"/>
  <c r="J204" i="20"/>
  <c r="H57" i="20"/>
  <c r="J195" i="20"/>
  <c r="H163" i="20"/>
  <c r="J80" i="20"/>
  <c r="M48" i="20"/>
  <c r="Q48" i="20" s="1"/>
  <c r="I91" i="20"/>
  <c r="G34" i="20"/>
  <c r="J213" i="20"/>
  <c r="M157" i="20"/>
  <c r="Q157" i="20" s="1"/>
  <c r="J212" i="20"/>
  <c r="M148" i="20"/>
  <c r="Q148" i="20" s="1"/>
  <c r="J65" i="20"/>
  <c r="H219" i="20"/>
  <c r="J171" i="20"/>
  <c r="J95" i="20"/>
  <c r="J72" i="20"/>
  <c r="H40" i="20"/>
  <c r="H234" i="20"/>
  <c r="M218" i="20"/>
  <c r="Q218" i="20" s="1"/>
  <c r="J194" i="20"/>
  <c r="M178" i="20"/>
  <c r="Q178" i="20" s="1"/>
  <c r="H154" i="20"/>
  <c r="M141" i="20"/>
  <c r="Q141" i="20" s="1"/>
  <c r="J118" i="20"/>
  <c r="H94" i="20"/>
  <c r="M79" i="20"/>
  <c r="Q79" i="20" s="1"/>
  <c r="G177" i="25"/>
  <c r="F45" i="13"/>
  <c r="I175" i="25"/>
  <c r="H325" i="20"/>
  <c r="H307" i="20"/>
  <c r="H311" i="20"/>
  <c r="H128" i="20"/>
  <c r="J227" i="20"/>
  <c r="G84" i="20"/>
  <c r="M213" i="20"/>
  <c r="Q213" i="20" s="1"/>
  <c r="J112" i="20"/>
  <c r="H111" i="20"/>
  <c r="H226" i="20"/>
  <c r="M194" i="20"/>
  <c r="Q194" i="20" s="1"/>
  <c r="J162" i="20"/>
  <c r="J134" i="20"/>
  <c r="M102" i="20"/>
  <c r="Q102" i="20" s="1"/>
  <c r="J71" i="20"/>
  <c r="J47" i="20"/>
  <c r="H23" i="20"/>
  <c r="H220" i="20"/>
  <c r="H164" i="20"/>
  <c r="M104" i="20"/>
  <c r="Q104" i="20" s="1"/>
  <c r="J233" i="20"/>
  <c r="H209" i="20"/>
  <c r="M193" i="20"/>
  <c r="Q193" i="20" s="1"/>
  <c r="J169" i="20"/>
  <c r="H145" i="20"/>
  <c r="M133" i="20"/>
  <c r="Q133" i="20" s="1"/>
  <c r="J109" i="20"/>
  <c r="H86" i="20"/>
  <c r="M70" i="20"/>
  <c r="Q70" i="20" s="1"/>
  <c r="J46" i="20"/>
  <c r="J22" i="20"/>
  <c r="G166" i="20"/>
  <c r="M200" i="20"/>
  <c r="Q200" i="20" s="1"/>
  <c r="J100" i="20"/>
  <c r="H69" i="20"/>
  <c r="M13" i="20"/>
  <c r="Q13" i="20" s="1"/>
  <c r="J192" i="20"/>
  <c r="J152" i="20"/>
  <c r="H61" i="20"/>
  <c r="M29" i="20"/>
  <c r="Q29" i="20" s="1"/>
  <c r="M223" i="20"/>
  <c r="Q223" i="20" s="1"/>
  <c r="H167" i="20"/>
  <c r="M138" i="20"/>
  <c r="Q138" i="20" s="1"/>
  <c r="H115" i="20"/>
  <c r="M91" i="20"/>
  <c r="Q91" i="20" s="1"/>
  <c r="H52" i="20"/>
  <c r="H36" i="20"/>
  <c r="L36" i="20" s="1"/>
  <c r="G136" i="20"/>
  <c r="H207" i="20"/>
  <c r="J159" i="20"/>
  <c r="H107" i="20"/>
  <c r="J230" i="20"/>
  <c r="H206" i="20"/>
  <c r="M190" i="20"/>
  <c r="Q190" i="20" s="1"/>
  <c r="J166" i="20"/>
  <c r="H142" i="20"/>
  <c r="M130" i="20"/>
  <c r="Q130" i="20" s="1"/>
  <c r="J106" i="20"/>
  <c r="H83" i="20"/>
  <c r="M67" i="20"/>
  <c r="Q67" i="20" s="1"/>
  <c r="J43" i="20"/>
  <c r="G148" i="20"/>
  <c r="F127" i="25"/>
  <c r="F211" i="25"/>
  <c r="F219" i="25"/>
  <c r="H141" i="25"/>
  <c r="H176" i="25"/>
  <c r="H200" i="25"/>
  <c r="F258" i="25"/>
  <c r="G193" i="20"/>
  <c r="I172" i="20"/>
  <c r="G208" i="20"/>
  <c r="I16" i="20"/>
  <c r="G122" i="20"/>
  <c r="G191" i="20"/>
  <c r="G121" i="20"/>
  <c r="H186" i="25"/>
  <c r="H193" i="25"/>
  <c r="F229" i="25"/>
  <c r="M20" i="20"/>
  <c r="Q20" i="20" s="1"/>
  <c r="F236" i="25"/>
  <c r="F40" i="9"/>
  <c r="E129" i="25"/>
  <c r="G224" i="25"/>
  <c r="M309" i="20"/>
  <c r="Q309" i="20" s="1"/>
  <c r="M82" i="20"/>
  <c r="Q82" i="20" s="1"/>
  <c r="H189" i="20"/>
  <c r="J66" i="20"/>
  <c r="H204" i="20"/>
  <c r="H103" i="20"/>
  <c r="G232" i="20"/>
  <c r="H56" i="20"/>
  <c r="H218" i="20"/>
  <c r="M162" i="20"/>
  <c r="Q162" i="20" s="1"/>
  <c r="M134" i="20"/>
  <c r="Q134" i="20" s="1"/>
  <c r="J94" i="20"/>
  <c r="H63" i="20"/>
  <c r="M47" i="20"/>
  <c r="Q47" i="20" s="1"/>
  <c r="J23" i="20"/>
  <c r="M220" i="20"/>
  <c r="Q220" i="20" s="1"/>
  <c r="M164" i="20"/>
  <c r="Q164" i="20" s="1"/>
  <c r="J73" i="20"/>
  <c r="M233" i="20"/>
  <c r="Q233" i="20" s="1"/>
  <c r="J209" i="20"/>
  <c r="H185" i="20"/>
  <c r="M169" i="20"/>
  <c r="Q169" i="20" s="1"/>
  <c r="J145" i="20"/>
  <c r="H125" i="20"/>
  <c r="M109" i="20"/>
  <c r="Q109" i="20" s="1"/>
  <c r="J86" i="20"/>
  <c r="H62" i="20"/>
  <c r="M46" i="20"/>
  <c r="Q46" i="20" s="1"/>
  <c r="M22" i="20"/>
  <c r="Q22" i="20" s="1"/>
  <c r="I82" i="20"/>
  <c r="J160" i="20"/>
  <c r="J139" i="20"/>
  <c r="J116" i="20"/>
  <c r="H100" i="20"/>
  <c r="M69" i="20"/>
  <c r="Q69" i="20" s="1"/>
  <c r="G112" i="20"/>
  <c r="H192" i="20"/>
  <c r="H152" i="20"/>
  <c r="M61" i="20"/>
  <c r="Q61" i="20" s="1"/>
  <c r="H29" i="20"/>
  <c r="J199" i="20"/>
  <c r="M167" i="20"/>
  <c r="Q167" i="20" s="1"/>
  <c r="J131" i="20"/>
  <c r="M115" i="20"/>
  <c r="Q115" i="20" s="1"/>
  <c r="J68" i="20"/>
  <c r="M52" i="20"/>
  <c r="Q52" i="20" s="1"/>
  <c r="J28" i="20"/>
  <c r="G236" i="20"/>
  <c r="J53" i="20"/>
  <c r="J231" i="20"/>
  <c r="M207" i="20"/>
  <c r="Q207" i="20" s="1"/>
  <c r="H159" i="20"/>
  <c r="M107" i="20"/>
  <c r="Q107" i="20" s="1"/>
  <c r="M230" i="20"/>
  <c r="Q230" i="20" s="1"/>
  <c r="J206" i="20"/>
  <c r="H182" i="20"/>
  <c r="M166" i="20"/>
  <c r="Q166" i="20" s="1"/>
  <c r="J142" i="20"/>
  <c r="H122" i="20"/>
  <c r="M106" i="20"/>
  <c r="Q106" i="20" s="1"/>
  <c r="J83" i="20"/>
  <c r="H59" i="20"/>
  <c r="M43" i="20"/>
  <c r="Q43" i="20" s="1"/>
  <c r="I29" i="20"/>
  <c r="G211" i="20"/>
  <c r="I97" i="20"/>
  <c r="I93" i="20"/>
  <c r="I171" i="20"/>
  <c r="G217" i="20"/>
  <c r="J17" i="20"/>
  <c r="H204" i="25"/>
  <c r="F240" i="25"/>
  <c r="J16" i="20"/>
  <c r="F181" i="25"/>
  <c r="F223" i="25"/>
  <c r="F180" i="25"/>
  <c r="G120" i="20"/>
  <c r="I221" i="20"/>
  <c r="G189" i="20"/>
  <c r="I71" i="20"/>
  <c r="G196" i="20"/>
  <c r="E216" i="25"/>
  <c r="E246" i="25"/>
  <c r="E205" i="25"/>
  <c r="F49" i="8"/>
  <c r="I310" i="20"/>
  <c r="M33" i="20"/>
  <c r="Q33" i="20" s="1"/>
  <c r="J120" i="20"/>
  <c r="H195" i="20"/>
  <c r="M80" i="20"/>
  <c r="Q80" i="20" s="1"/>
  <c r="H157" i="20"/>
  <c r="H96" i="20"/>
  <c r="H95" i="20"/>
  <c r="M40" i="20"/>
  <c r="Q40" i="20" s="1"/>
  <c r="J218" i="20"/>
  <c r="H186" i="20"/>
  <c r="J154" i="20"/>
  <c r="M126" i="20"/>
  <c r="Q126" i="20" s="1"/>
  <c r="M94" i="20"/>
  <c r="Q94" i="20" s="1"/>
  <c r="J63" i="20"/>
  <c r="H39" i="20"/>
  <c r="M23" i="20"/>
  <c r="Q23" i="20" s="1"/>
  <c r="J135" i="20"/>
  <c r="H73" i="20"/>
  <c r="H225" i="20"/>
  <c r="M209" i="20"/>
  <c r="Q209" i="20" s="1"/>
  <c r="J185" i="20"/>
  <c r="H161" i="20"/>
  <c r="M145" i="20"/>
  <c r="Q145" i="20" s="1"/>
  <c r="J125" i="20"/>
  <c r="H101" i="20"/>
  <c r="M86" i="20"/>
  <c r="Q86" i="20" s="1"/>
  <c r="J62" i="20"/>
  <c r="H38" i="20"/>
  <c r="H22" i="20"/>
  <c r="I182" i="20"/>
  <c r="H160" i="20"/>
  <c r="H139" i="20"/>
  <c r="H116" i="20"/>
  <c r="M100" i="20"/>
  <c r="Q100" i="20" s="1"/>
  <c r="J37" i="20"/>
  <c r="I81" i="20"/>
  <c r="M192" i="20"/>
  <c r="Q192" i="20" s="1"/>
  <c r="M152" i="20"/>
  <c r="Q152" i="20" s="1"/>
  <c r="H199" i="20"/>
  <c r="J151" i="20"/>
  <c r="H131" i="20"/>
  <c r="J84" i="20"/>
  <c r="H68" i="20"/>
  <c r="J44" i="20"/>
  <c r="H28" i="20"/>
  <c r="G228" i="20"/>
  <c r="J92" i="20"/>
  <c r="H53" i="20"/>
  <c r="H231" i="20"/>
  <c r="J191" i="20"/>
  <c r="M159" i="20"/>
  <c r="Q159" i="20" s="1"/>
  <c r="H222" i="20"/>
  <c r="M206" i="20"/>
  <c r="Q206" i="20" s="1"/>
  <c r="J182" i="20"/>
  <c r="H158" i="20"/>
  <c r="M142" i="20"/>
  <c r="Q142" i="20" s="1"/>
  <c r="J122" i="20"/>
  <c r="H98" i="20"/>
  <c r="M83" i="20"/>
  <c r="Q83" i="20" s="1"/>
  <c r="J59" i="20"/>
  <c r="H35" i="20"/>
  <c r="H140" i="25"/>
  <c r="F243" i="25"/>
  <c r="H18" i="20"/>
  <c r="H172" i="25"/>
  <c r="H169" i="25"/>
  <c r="H203" i="25"/>
  <c r="F250" i="25"/>
  <c r="H17" i="20"/>
  <c r="G153" i="20"/>
  <c r="G200" i="20"/>
  <c r="M16" i="20"/>
  <c r="Q16" i="20" s="1"/>
  <c r="G114" i="20"/>
  <c r="I61" i="20"/>
  <c r="I89" i="20"/>
  <c r="F179" i="25"/>
  <c r="H254" i="25"/>
  <c r="F221" i="25"/>
  <c r="H163" i="25"/>
  <c r="F228" i="25"/>
  <c r="E253" i="25"/>
  <c r="F51" i="13"/>
  <c r="G248" i="25"/>
  <c r="F45" i="9"/>
  <c r="J332" i="20"/>
  <c r="M57" i="20"/>
  <c r="Q57" i="20" s="1"/>
  <c r="H129" i="20"/>
  <c r="H65" i="20"/>
  <c r="M219" i="20"/>
  <c r="Q219" i="20" s="1"/>
  <c r="H210" i="20"/>
  <c r="H178" i="20"/>
  <c r="M154" i="20"/>
  <c r="Q154" i="20" s="1"/>
  <c r="H118" i="20"/>
  <c r="H87" i="20"/>
  <c r="M63" i="20"/>
  <c r="Q63" i="20" s="1"/>
  <c r="J39" i="20"/>
  <c r="I26" i="20"/>
  <c r="J188" i="20"/>
  <c r="H135" i="20"/>
  <c r="M73" i="20"/>
  <c r="Q73" i="20" s="1"/>
  <c r="J225" i="20"/>
  <c r="H201" i="20"/>
  <c r="M185" i="20"/>
  <c r="Q185" i="20" s="1"/>
  <c r="J161" i="20"/>
  <c r="H140" i="20"/>
  <c r="M125" i="20"/>
  <c r="Q125" i="20" s="1"/>
  <c r="J101" i="20"/>
  <c r="H78" i="20"/>
  <c r="M62" i="20"/>
  <c r="Q62" i="20" s="1"/>
  <c r="J38" i="20"/>
  <c r="H14" i="20"/>
  <c r="G143" i="20"/>
  <c r="J232" i="20"/>
  <c r="M160" i="20"/>
  <c r="Q160" i="20" s="1"/>
  <c r="M139" i="20"/>
  <c r="Q139" i="20" s="1"/>
  <c r="M116" i="20"/>
  <c r="Q116" i="20" s="1"/>
  <c r="M37" i="20"/>
  <c r="Q37" i="20" s="1"/>
  <c r="G229" i="20"/>
  <c r="J132" i="20"/>
  <c r="J45" i="20"/>
  <c r="M199" i="20"/>
  <c r="Q199" i="20" s="1"/>
  <c r="G191" i="25"/>
  <c r="F26" i="11"/>
  <c r="F57" i="12"/>
  <c r="H134" i="25"/>
  <c r="I333" i="20"/>
  <c r="G44" i="20"/>
  <c r="H179" i="20"/>
  <c r="M64" i="20"/>
  <c r="Q64" i="20" s="1"/>
  <c r="M34" i="20"/>
  <c r="Q34" i="20" s="1"/>
  <c r="H187" i="20"/>
  <c r="H88" i="20"/>
  <c r="L88" i="20" s="1"/>
  <c r="J210" i="20"/>
  <c r="J178" i="20"/>
  <c r="H146" i="20"/>
  <c r="M118" i="20"/>
  <c r="Q118" i="20" s="1"/>
  <c r="H79" i="20"/>
  <c r="H55" i="20"/>
  <c r="M39" i="20"/>
  <c r="Q39" i="20" s="1"/>
  <c r="G144" i="20"/>
  <c r="H188" i="20"/>
  <c r="M135" i="20"/>
  <c r="Q135" i="20" s="1"/>
  <c r="J49" i="20"/>
  <c r="M225" i="20"/>
  <c r="Q225" i="20" s="1"/>
  <c r="J201" i="20"/>
  <c r="H177" i="20"/>
  <c r="M161" i="20"/>
  <c r="Q161" i="20" s="1"/>
  <c r="J140" i="20"/>
  <c r="H117" i="20"/>
  <c r="M101" i="20"/>
  <c r="Q101" i="20" s="1"/>
  <c r="J78" i="20"/>
  <c r="H54" i="20"/>
  <c r="M38" i="20"/>
  <c r="Q38" i="20" s="1"/>
  <c r="J14" i="20"/>
  <c r="G138" i="20"/>
  <c r="H232" i="20"/>
  <c r="J85" i="20"/>
  <c r="H37" i="20"/>
  <c r="G47" i="20"/>
  <c r="J168" i="20"/>
  <c r="H132" i="20"/>
  <c r="H45" i="20"/>
  <c r="J183" i="20"/>
  <c r="M151" i="20"/>
  <c r="Q151" i="20" s="1"/>
  <c r="J123" i="20"/>
  <c r="H99" i="20"/>
  <c r="M84" i="20"/>
  <c r="Q84" i="20" s="1"/>
  <c r="J60" i="20"/>
  <c r="M44" i="20"/>
  <c r="Q44" i="20" s="1"/>
  <c r="J12" i="20"/>
  <c r="I111" i="20"/>
  <c r="M92" i="20"/>
  <c r="Q92" i="20" s="1"/>
  <c r="J215" i="20"/>
  <c r="M191" i="20"/>
  <c r="Q191" i="20" s="1"/>
  <c r="H143" i="20"/>
  <c r="M222" i="20"/>
  <c r="Q222" i="20" s="1"/>
  <c r="J198" i="20"/>
  <c r="H174" i="20"/>
  <c r="M158" i="20"/>
  <c r="Q158" i="20" s="1"/>
  <c r="J137" i="20"/>
  <c r="H114" i="20"/>
  <c r="M98" i="20"/>
  <c r="Q98" i="20" s="1"/>
  <c r="J75" i="20"/>
  <c r="H51" i="20"/>
  <c r="M35" i="20"/>
  <c r="Q35" i="20" s="1"/>
  <c r="I19" i="20"/>
  <c r="F185" i="25"/>
  <c r="F235" i="25"/>
  <c r="M18" i="20"/>
  <c r="Q18" i="20" s="1"/>
  <c r="F202" i="25"/>
  <c r="H210" i="25"/>
  <c r="G177" i="20"/>
  <c r="F241" i="25"/>
  <c r="I31" i="20"/>
  <c r="I224" i="20"/>
  <c r="G192" i="20"/>
  <c r="H15" i="20"/>
  <c r="L15" i="20" s="1"/>
  <c r="G207" i="20"/>
  <c r="I27" i="20"/>
  <c r="H167" i="25"/>
  <c r="F245" i="25"/>
  <c r="I175" i="20"/>
  <c r="H253" i="25"/>
  <c r="F220" i="25"/>
  <c r="G242" i="25"/>
  <c r="F23" i="13"/>
  <c r="F42" i="8"/>
  <c r="I306" i="20"/>
  <c r="J316" i="20"/>
  <c r="G332" i="20"/>
  <c r="J97" i="20"/>
  <c r="H212" i="20"/>
  <c r="H72" i="20"/>
  <c r="J234" i="20"/>
  <c r="M202" i="20"/>
  <c r="Q202" i="20" s="1"/>
  <c r="H170" i="20"/>
  <c r="J141" i="20"/>
  <c r="J110" i="20"/>
  <c r="M55" i="20"/>
  <c r="Q55" i="20" s="1"/>
  <c r="J31" i="20"/>
  <c r="J104" i="20"/>
  <c r="M49" i="20"/>
  <c r="Q49" i="20" s="1"/>
  <c r="J217" i="20"/>
  <c r="H193" i="20"/>
  <c r="M177" i="20"/>
  <c r="Q177" i="20" s="1"/>
  <c r="J153" i="20"/>
  <c r="H133" i="20"/>
  <c r="M117" i="20"/>
  <c r="Q117" i="20" s="1"/>
  <c r="J93" i="20"/>
  <c r="H70" i="20"/>
  <c r="M54" i="20"/>
  <c r="Q54" i="20" s="1"/>
  <c r="J30" i="20"/>
  <c r="I101" i="20"/>
  <c r="G48" i="20"/>
  <c r="J200" i="20"/>
  <c r="H144" i="20"/>
  <c r="H124" i="20"/>
  <c r="H108" i="20"/>
  <c r="M85" i="20"/>
  <c r="Q85" i="20" s="1"/>
  <c r="H13" i="20"/>
  <c r="L13" i="20" s="1"/>
  <c r="H208" i="20"/>
  <c r="M168" i="20"/>
  <c r="Q168" i="20" s="1"/>
  <c r="J223" i="20"/>
  <c r="M183" i="20"/>
  <c r="Q183" i="20" s="1"/>
  <c r="J138" i="20"/>
  <c r="M123" i="20"/>
  <c r="Q123" i="20" s="1"/>
  <c r="J91" i="20"/>
  <c r="H76" i="20"/>
  <c r="M60" i="20"/>
  <c r="Q60" i="20" s="1"/>
  <c r="J36" i="20"/>
  <c r="M12" i="20"/>
  <c r="Q12" i="20" s="1"/>
  <c r="G149" i="20"/>
  <c r="H77" i="20"/>
  <c r="M21" i="20"/>
  <c r="Q21" i="20" s="1"/>
  <c r="M215" i="20"/>
  <c r="Q215" i="20" s="1"/>
  <c r="H175" i="20"/>
  <c r="J214" i="20"/>
  <c r="H190" i="20"/>
  <c r="M174" i="20"/>
  <c r="Q174" i="20" s="1"/>
  <c r="J150" i="20"/>
  <c r="G168" i="20"/>
  <c r="G103" i="20"/>
  <c r="F165" i="20"/>
  <c r="G161" i="20"/>
  <c r="I166" i="20"/>
  <c r="F103" i="20"/>
  <c r="F100" i="20"/>
  <c r="G106" i="20"/>
  <c r="H131" i="25"/>
  <c r="G131" i="20"/>
  <c r="I90" i="20"/>
  <c r="F148" i="20"/>
  <c r="F184" i="20"/>
  <c r="I73" i="20"/>
  <c r="G76" i="20"/>
  <c r="G155" i="20"/>
  <c r="I68" i="20"/>
  <c r="G141" i="20"/>
  <c r="I109" i="20"/>
  <c r="F233" i="20"/>
  <c r="I309" i="20"/>
  <c r="F329" i="20"/>
  <c r="I321" i="20"/>
  <c r="F327" i="20"/>
  <c r="I149" i="20"/>
  <c r="F82" i="20"/>
  <c r="I328" i="20"/>
  <c r="G45" i="20"/>
  <c r="I41" i="20"/>
  <c r="F66" i="20"/>
  <c r="I32" i="20"/>
  <c r="I48" i="20"/>
  <c r="F68" i="20"/>
  <c r="F142" i="20"/>
  <c r="I39" i="20"/>
  <c r="I305" i="20"/>
  <c r="F80" i="20"/>
  <c r="I220" i="20"/>
  <c r="G213" i="20"/>
  <c r="H168" i="25"/>
  <c r="F174" i="25"/>
  <c r="F232" i="25"/>
  <c r="M17" i="20"/>
  <c r="Q17" i="20" s="1"/>
  <c r="F209" i="25"/>
  <c r="G170" i="20"/>
  <c r="G195" i="20"/>
  <c r="J19" i="20"/>
  <c r="H43" i="20"/>
  <c r="M90" i="20"/>
  <c r="Q90" i="20" s="1"/>
  <c r="J130" i="20"/>
  <c r="J174" i="20"/>
  <c r="H230" i="20"/>
  <c r="M143" i="20"/>
  <c r="Q143" i="20" s="1"/>
  <c r="H92" i="20"/>
  <c r="M28" i="20"/>
  <c r="Q28" i="20" s="1"/>
  <c r="M76" i="20"/>
  <c r="Q76" i="20" s="1"/>
  <c r="J115" i="20"/>
  <c r="H223" i="20"/>
  <c r="J208" i="20"/>
  <c r="G39" i="20"/>
  <c r="G109" i="20"/>
  <c r="M93" i="20"/>
  <c r="Q93" i="20" s="1"/>
  <c r="H169" i="20"/>
  <c r="H104" i="20"/>
  <c r="I74" i="20"/>
  <c r="J102" i="20"/>
  <c r="M210" i="20"/>
  <c r="Q210" i="20" s="1"/>
  <c r="H196" i="20"/>
  <c r="J229" i="20"/>
  <c r="E167" i="25"/>
  <c r="F162" i="20"/>
  <c r="F173" i="20"/>
  <c r="F116" i="20"/>
  <c r="F138" i="20"/>
  <c r="G160" i="20"/>
  <c r="I160" i="20"/>
  <c r="G139" i="20"/>
  <c r="G235" i="20"/>
  <c r="F167" i="20"/>
  <c r="I165" i="20"/>
  <c r="G99" i="20"/>
  <c r="G54" i="20"/>
  <c r="G100" i="20"/>
  <c r="G102" i="20"/>
  <c r="G83" i="20"/>
  <c r="I94" i="20"/>
  <c r="F19" i="20"/>
  <c r="I112" i="20"/>
  <c r="F143" i="20"/>
  <c r="C191" i="25"/>
  <c r="I155" i="20"/>
  <c r="G80" i="20"/>
  <c r="I231" i="20"/>
  <c r="G88" i="20"/>
  <c r="I318" i="20"/>
  <c r="G330" i="20"/>
  <c r="F319" i="20"/>
  <c r="I330" i="20"/>
  <c r="I303" i="20"/>
  <c r="F305" i="20"/>
  <c r="F331" i="20"/>
  <c r="F33" i="20"/>
  <c r="I332" i="20"/>
  <c r="F32" i="20"/>
  <c r="F48" i="20"/>
  <c r="I70" i="20"/>
  <c r="F74" i="20"/>
  <c r="I43" i="20"/>
  <c r="G315" i="20"/>
  <c r="G306" i="20"/>
  <c r="F17" i="20"/>
  <c r="F88" i="20"/>
  <c r="G75" i="20"/>
  <c r="G23" i="20"/>
  <c r="H20" i="20"/>
  <c r="I150" i="20"/>
  <c r="F148" i="25"/>
  <c r="H147" i="25"/>
  <c r="H249" i="25"/>
  <c r="F225" i="25"/>
  <c r="I163" i="20"/>
  <c r="I30" i="20"/>
  <c r="G203" i="20"/>
  <c r="H19" i="20"/>
  <c r="M51" i="20"/>
  <c r="Q51" i="20" s="1"/>
  <c r="J90" i="20"/>
  <c r="H130" i="20"/>
  <c r="M182" i="20"/>
  <c r="Q182" i="20" s="1"/>
  <c r="J143" i="20"/>
  <c r="H21" i="20"/>
  <c r="I168" i="20"/>
  <c r="M36" i="20"/>
  <c r="Q36" i="20" s="1"/>
  <c r="J76" i="20"/>
  <c r="H123" i="20"/>
  <c r="J61" i="20"/>
  <c r="J13" i="20"/>
  <c r="H200" i="20"/>
  <c r="M14" i="20"/>
  <c r="Q14" i="20" s="1"/>
  <c r="H93" i="20"/>
  <c r="J177" i="20"/>
  <c r="M31" i="20"/>
  <c r="Q31" i="20" s="1"/>
  <c r="H110" i="20"/>
  <c r="M234" i="20"/>
  <c r="Q234" i="20" s="1"/>
  <c r="M41" i="20"/>
  <c r="Q41" i="20" s="1"/>
  <c r="F41" i="12"/>
  <c r="I17" i="20"/>
  <c r="G104" i="20"/>
  <c r="I87" i="20"/>
  <c r="F75" i="20"/>
  <c r="F229" i="20"/>
  <c r="G16" i="20"/>
  <c r="I54" i="20"/>
  <c r="G173" i="20"/>
  <c r="I108" i="20"/>
  <c r="I162" i="20"/>
  <c r="F99" i="20"/>
  <c r="F131" i="25"/>
  <c r="G167" i="20"/>
  <c r="G98" i="20"/>
  <c r="F86" i="20"/>
  <c r="G105" i="20"/>
  <c r="F92" i="20"/>
  <c r="F84" i="20"/>
  <c r="G110" i="20"/>
  <c r="F147" i="20"/>
  <c r="G184" i="20"/>
  <c r="I77" i="20"/>
  <c r="G159" i="20"/>
  <c r="I72" i="20"/>
  <c r="G142" i="20"/>
  <c r="I228" i="20"/>
  <c r="G101" i="20"/>
  <c r="F303" i="20"/>
  <c r="F321" i="20"/>
  <c r="I143" i="20"/>
  <c r="I313" i="20"/>
  <c r="F333" i="20"/>
  <c r="I317" i="20"/>
  <c r="F306" i="20"/>
  <c r="I325" i="20"/>
  <c r="F322" i="20"/>
  <c r="F37" i="20"/>
  <c r="I42" i="20"/>
  <c r="G33" i="20"/>
  <c r="G49" i="20"/>
  <c r="I45" i="20"/>
  <c r="G32" i="20"/>
  <c r="G319" i="20"/>
  <c r="G67" i="20"/>
  <c r="I136" i="20"/>
  <c r="F72" i="20"/>
  <c r="I47" i="20"/>
  <c r="F18" i="20"/>
  <c r="G182" i="20"/>
  <c r="F144" i="25"/>
  <c r="J20" i="20"/>
  <c r="H198" i="25"/>
  <c r="G52" i="20"/>
  <c r="I51" i="20"/>
  <c r="I216" i="20"/>
  <c r="G201" i="20"/>
  <c r="F143" i="25"/>
  <c r="H126" i="25"/>
  <c r="G179" i="20"/>
  <c r="J51" i="20"/>
  <c r="H90" i="20"/>
  <c r="M137" i="20"/>
  <c r="Q137" i="20" s="1"/>
  <c r="J190" i="20"/>
  <c r="M175" i="20"/>
  <c r="Q175" i="20" s="1"/>
  <c r="J21" i="20"/>
  <c r="I103" i="20"/>
  <c r="H84" i="20"/>
  <c r="M131" i="20"/>
  <c r="Q131" i="20" s="1"/>
  <c r="M124" i="20"/>
  <c r="Q124" i="20" s="1"/>
  <c r="M232" i="20"/>
  <c r="Q232" i="20" s="1"/>
  <c r="M30" i="20"/>
  <c r="Q30" i="20" s="1"/>
  <c r="H109" i="20"/>
  <c r="J193" i="20"/>
  <c r="J164" i="20"/>
  <c r="H31" i="20"/>
  <c r="H134" i="20"/>
  <c r="J127" i="20"/>
  <c r="J323" i="20"/>
  <c r="I127" i="25"/>
  <c r="G19" i="20"/>
  <c r="F106" i="20"/>
  <c r="G86" i="20"/>
  <c r="I139" i="20"/>
  <c r="F23" i="20"/>
  <c r="I18" i="20"/>
  <c r="F26" i="20"/>
  <c r="F169" i="20"/>
  <c r="I161" i="20"/>
  <c r="F54" i="20"/>
  <c r="G26" i="20"/>
  <c r="G90" i="20"/>
  <c r="F83" i="20"/>
  <c r="F69" i="20"/>
  <c r="F141" i="20"/>
  <c r="I184" i="20"/>
  <c r="F67" i="20"/>
  <c r="F145" i="20"/>
  <c r="I159" i="20"/>
  <c r="G227" i="20"/>
  <c r="I235" i="20"/>
  <c r="F228" i="20"/>
  <c r="G322" i="20"/>
  <c r="G317" i="20"/>
  <c r="G303" i="20"/>
  <c r="F320" i="20"/>
  <c r="F328" i="20"/>
  <c r="I311" i="20"/>
  <c r="G66" i="20"/>
  <c r="F326" i="20"/>
  <c r="G307" i="20"/>
  <c r="F41" i="20"/>
  <c r="F35" i="20"/>
  <c r="G327" i="20"/>
  <c r="F159" i="20"/>
  <c r="I144" i="20"/>
  <c r="I35" i="20"/>
  <c r="F304" i="20"/>
  <c r="I319" i="20"/>
  <c r="D131" i="25"/>
  <c r="F144" i="20"/>
  <c r="I148" i="20"/>
  <c r="G38" i="20"/>
  <c r="I158" i="20"/>
  <c r="H137" i="25"/>
  <c r="M15" i="20"/>
  <c r="Q15" i="20" s="1"/>
  <c r="H257" i="25"/>
  <c r="F233" i="25"/>
  <c r="G36" i="20"/>
  <c r="I12" i="20"/>
  <c r="F177" i="25"/>
  <c r="M59" i="20"/>
  <c r="Q59" i="20" s="1"/>
  <c r="J98" i="20"/>
  <c r="H137" i="20"/>
  <c r="M198" i="20"/>
  <c r="Q198" i="20" s="1"/>
  <c r="J175" i="20"/>
  <c r="H44" i="20"/>
  <c r="H138" i="20"/>
  <c r="M132" i="20"/>
  <c r="Q132" i="20" s="1"/>
  <c r="J69" i="20"/>
  <c r="J124" i="20"/>
  <c r="H30" i="20"/>
  <c r="J117" i="20"/>
  <c r="M201" i="20"/>
  <c r="Q201" i="20" s="1"/>
  <c r="H47" i="20"/>
  <c r="H141" i="20"/>
  <c r="M171" i="20"/>
  <c r="Q171" i="20" s="1"/>
  <c r="M327" i="20"/>
  <c r="Q327" i="20" s="1"/>
  <c r="G17" i="20"/>
  <c r="I23" i="20"/>
  <c r="F109" i="20"/>
  <c r="F161" i="20"/>
  <c r="G111" i="20"/>
  <c r="G169" i="20"/>
  <c r="I104" i="20"/>
  <c r="F111" i="20"/>
  <c r="F104" i="20"/>
  <c r="F87" i="20"/>
  <c r="G132" i="20"/>
  <c r="F81" i="20"/>
  <c r="G81" i="20"/>
  <c r="G85" i="20"/>
  <c r="F91" i="20"/>
  <c r="F73" i="20"/>
  <c r="F156" i="20"/>
  <c r="G69" i="20"/>
  <c r="I84" i="20"/>
  <c r="G68" i="20"/>
  <c r="F182" i="20"/>
  <c r="I76" i="20"/>
  <c r="G146" i="20"/>
  <c r="I232" i="20"/>
  <c r="F230" i="20"/>
  <c r="F232" i="20"/>
  <c r="I146" i="20"/>
  <c r="G309" i="20"/>
  <c r="F325" i="20"/>
  <c r="I304" i="20"/>
  <c r="G321" i="20"/>
  <c r="G329" i="20"/>
  <c r="F314" i="20"/>
  <c r="G70" i="20"/>
  <c r="G316" i="20"/>
  <c r="F45" i="20"/>
  <c r="I46" i="20"/>
  <c r="G37" i="20"/>
  <c r="I33" i="20"/>
  <c r="I49" i="20"/>
  <c r="F39" i="20"/>
  <c r="I40" i="20"/>
  <c r="G331" i="20"/>
  <c r="F70" i="20"/>
  <c r="F316" i="20"/>
  <c r="F34" i="20"/>
  <c r="G188" i="20"/>
  <c r="H206" i="25"/>
  <c r="H157" i="25"/>
  <c r="J15" i="20"/>
  <c r="F196" i="25"/>
  <c r="G209" i="20"/>
  <c r="I178" i="20"/>
  <c r="J18" i="20"/>
  <c r="G118" i="20"/>
  <c r="J67" i="20"/>
  <c r="H106" i="20"/>
  <c r="M150" i="20"/>
  <c r="Q150" i="20" s="1"/>
  <c r="H198" i="20"/>
  <c r="H191" i="20"/>
  <c r="M53" i="20"/>
  <c r="Q53" i="20" s="1"/>
  <c r="J52" i="20"/>
  <c r="H91" i="20"/>
  <c r="H85" i="20"/>
  <c r="H46" i="20"/>
  <c r="J133" i="20"/>
  <c r="M217" i="20"/>
  <c r="Q217" i="20" s="1"/>
  <c r="M188" i="20"/>
  <c r="Q188" i="20" s="1"/>
  <c r="J55" i="20"/>
  <c r="J170" i="20"/>
  <c r="J148" i="20"/>
  <c r="M163" i="20"/>
  <c r="Q163" i="20" s="1"/>
  <c r="J121" i="20"/>
  <c r="J184" i="20"/>
  <c r="J320" i="20"/>
  <c r="C134" i="25"/>
  <c r="F130" i="20"/>
  <c r="F132" i="20"/>
  <c r="I129" i="20"/>
  <c r="F131" i="20"/>
  <c r="F129" i="20"/>
  <c r="F127" i="20"/>
  <c r="G127" i="20"/>
  <c r="I113" i="20"/>
  <c r="I127" i="20"/>
  <c r="G129" i="20"/>
  <c r="I128" i="20"/>
  <c r="I131" i="20"/>
  <c r="G130" i="20"/>
  <c r="G125" i="20"/>
  <c r="G133" i="20"/>
  <c r="I130" i="20"/>
  <c r="G126" i="20"/>
  <c r="G134" i="20"/>
  <c r="I132" i="20"/>
  <c r="F14" i="20"/>
  <c r="D128" i="25"/>
  <c r="I14" i="20"/>
  <c r="H128" i="25"/>
  <c r="F174" i="20"/>
  <c r="D205" i="25"/>
  <c r="F51" i="20"/>
  <c r="D147" i="25"/>
  <c r="I50" i="20"/>
  <c r="H146" i="25"/>
  <c r="I174" i="20"/>
  <c r="H205" i="25"/>
  <c r="G163" i="20"/>
  <c r="F200" i="25"/>
  <c r="F93" i="20"/>
  <c r="D169" i="25"/>
  <c r="F182" i="25"/>
  <c r="G123" i="20"/>
  <c r="I21" i="20"/>
  <c r="H132" i="25"/>
  <c r="H180" i="25"/>
  <c r="I121" i="20"/>
  <c r="G152" i="20"/>
  <c r="F195" i="25"/>
  <c r="H162" i="25"/>
  <c r="I65" i="20"/>
  <c r="I152" i="20"/>
  <c r="H195" i="25"/>
  <c r="F177" i="20"/>
  <c r="D209" i="25"/>
  <c r="F59" i="20"/>
  <c r="D155" i="25"/>
  <c r="F218" i="20"/>
  <c r="D251" i="25"/>
  <c r="I60" i="20"/>
  <c r="H156" i="25"/>
  <c r="G198" i="20"/>
  <c r="F230" i="25"/>
  <c r="G214" i="20"/>
  <c r="F246" i="25"/>
  <c r="F55" i="20"/>
  <c r="D151" i="25"/>
  <c r="I190" i="20"/>
  <c r="H222" i="25"/>
  <c r="I206" i="20"/>
  <c r="H238" i="25"/>
  <c r="G222" i="20"/>
  <c r="F255" i="25"/>
  <c r="I137" i="20"/>
  <c r="H191" i="25"/>
  <c r="F196" i="20"/>
  <c r="D228" i="25"/>
  <c r="I222" i="20"/>
  <c r="H255" i="25"/>
  <c r="I55" i="20"/>
  <c r="H151" i="25"/>
  <c r="F199" i="20"/>
  <c r="D231" i="25"/>
  <c r="G224" i="20"/>
  <c r="F257" i="25"/>
  <c r="G220" i="20"/>
  <c r="F253" i="25"/>
  <c r="I120" i="20"/>
  <c r="H179" i="25"/>
  <c r="I213" i="20"/>
  <c r="H245" i="25"/>
  <c r="F135" i="20"/>
  <c r="D190" i="25"/>
  <c r="F214" i="20"/>
  <c r="D246" i="25"/>
  <c r="F202" i="20"/>
  <c r="D234" i="25"/>
  <c r="I225" i="20"/>
  <c r="H258" i="25"/>
  <c r="F21" i="20"/>
  <c r="D132" i="25"/>
  <c r="F28" i="20"/>
  <c r="D139" i="25"/>
  <c r="G15" i="20"/>
  <c r="F13" i="20"/>
  <c r="D127" i="25"/>
  <c r="G21" i="20"/>
  <c r="F132" i="25"/>
  <c r="F12" i="20"/>
  <c r="D126" i="25"/>
  <c r="F170" i="20"/>
  <c r="D202" i="25"/>
  <c r="F175" i="20"/>
  <c r="D206" i="25"/>
  <c r="G31" i="20"/>
  <c r="I28" i="20"/>
  <c r="H139" i="25"/>
  <c r="F25" i="20"/>
  <c r="D136" i="25"/>
  <c r="G171" i="20"/>
  <c r="F203" i="25"/>
  <c r="G79" i="20"/>
  <c r="F166" i="25"/>
  <c r="F126" i="20"/>
  <c r="D185" i="25"/>
  <c r="F78" i="20"/>
  <c r="D165" i="25"/>
  <c r="I79" i="20"/>
  <c r="H166" i="25"/>
  <c r="G95" i="20"/>
  <c r="I95" i="20"/>
  <c r="F71" i="20"/>
  <c r="D163" i="25"/>
  <c r="D193" i="25"/>
  <c r="F150" i="20"/>
  <c r="G183" i="20"/>
  <c r="F215" i="25"/>
  <c r="G178" i="20"/>
  <c r="F210" i="25"/>
  <c r="F63" i="20"/>
  <c r="D159" i="25"/>
  <c r="I203" i="20"/>
  <c r="H235" i="25"/>
  <c r="G219" i="20"/>
  <c r="F252" i="25"/>
  <c r="F201" i="20"/>
  <c r="D233" i="25"/>
  <c r="I215" i="20"/>
  <c r="H248" i="25"/>
  <c r="G56" i="20"/>
  <c r="F152" i="25"/>
  <c r="F225" i="20"/>
  <c r="D258" i="25"/>
  <c r="I56" i="20"/>
  <c r="H152" i="25"/>
  <c r="F200" i="20"/>
  <c r="D232" i="25"/>
  <c r="G58" i="20"/>
  <c r="F154" i="25"/>
  <c r="F203" i="20"/>
  <c r="D235" i="25"/>
  <c r="I217" i="20"/>
  <c r="H250" i="25"/>
  <c r="I196" i="20"/>
  <c r="H228" i="25"/>
  <c r="I204" i="20"/>
  <c r="H236" i="25"/>
  <c r="F22" i="20"/>
  <c r="D133" i="25"/>
  <c r="I208" i="20"/>
  <c r="H240" i="25"/>
  <c r="I20" i="20"/>
  <c r="F15" i="20"/>
  <c r="G14" i="20"/>
  <c r="F128" i="25"/>
  <c r="G22" i="20"/>
  <c r="F133" i="25"/>
  <c r="G172" i="20"/>
  <c r="F204" i="25"/>
  <c r="F138" i="25"/>
  <c r="I170" i="20"/>
  <c r="H202" i="25"/>
  <c r="F31" i="20"/>
  <c r="F52" i="20"/>
  <c r="D148" i="25"/>
  <c r="G97" i="20"/>
  <c r="F172" i="25"/>
  <c r="F89" i="20"/>
  <c r="D168" i="25"/>
  <c r="I118" i="20"/>
  <c r="H177" i="25"/>
  <c r="I134" i="20"/>
  <c r="H188" i="25"/>
  <c r="F95" i="20"/>
  <c r="F121" i="20"/>
  <c r="D180" i="25"/>
  <c r="F133" i="20"/>
  <c r="D187" i="25"/>
  <c r="G151" i="20"/>
  <c r="F194" i="25"/>
  <c r="I64" i="20"/>
  <c r="H161" i="25"/>
  <c r="G137" i="20"/>
  <c r="F191" i="25"/>
  <c r="F153" i="20"/>
  <c r="D196" i="25"/>
  <c r="F222" i="20"/>
  <c r="D255" i="25"/>
  <c r="G186" i="20"/>
  <c r="F218" i="25"/>
  <c r="G202" i="20"/>
  <c r="F234" i="25"/>
  <c r="F58" i="20"/>
  <c r="D154" i="25"/>
  <c r="I194" i="20"/>
  <c r="H226" i="25"/>
  <c r="I210" i="20"/>
  <c r="H242" i="25"/>
  <c r="G226" i="20"/>
  <c r="F259" i="25"/>
  <c r="F204" i="20"/>
  <c r="D236" i="25"/>
  <c r="I226" i="20"/>
  <c r="H259" i="25"/>
  <c r="F61" i="20"/>
  <c r="D157" i="25"/>
  <c r="I58" i="20"/>
  <c r="H154" i="25"/>
  <c r="F207" i="20"/>
  <c r="D239" i="25"/>
  <c r="G135" i="20"/>
  <c r="F190" i="25"/>
  <c r="I177" i="20"/>
  <c r="H209" i="25"/>
  <c r="G158" i="20"/>
  <c r="F198" i="25"/>
  <c r="H221" i="25"/>
  <c r="I189" i="20"/>
  <c r="I212" i="20"/>
  <c r="H244" i="25"/>
  <c r="G221" i="20"/>
  <c r="F254" i="25"/>
  <c r="G216" i="20"/>
  <c r="F249" i="25"/>
  <c r="F137" i="20"/>
  <c r="D191" i="25"/>
  <c r="F198" i="20"/>
  <c r="D230" i="25"/>
  <c r="F20" i="20"/>
  <c r="F97" i="20"/>
  <c r="D172" i="25"/>
  <c r="F171" i="20"/>
  <c r="D203" i="25"/>
  <c r="G53" i="20"/>
  <c r="F149" i="25"/>
  <c r="F164" i="20"/>
  <c r="D201" i="25"/>
  <c r="I25" i="20"/>
  <c r="H136" i="25"/>
  <c r="G28" i="20"/>
  <c r="F139" i="25"/>
  <c r="F27" i="20"/>
  <c r="D137" i="25"/>
  <c r="G51" i="20"/>
  <c r="F147" i="25"/>
  <c r="H182" i="25"/>
  <c r="I123" i="20"/>
  <c r="H175" i="25"/>
  <c r="I115" i="20"/>
  <c r="F114" i="20"/>
  <c r="D174" i="25"/>
  <c r="I52" i="20"/>
  <c r="H148" i="25"/>
  <c r="F117" i="20"/>
  <c r="D176" i="25"/>
  <c r="I124" i="20"/>
  <c r="H183" i="25"/>
  <c r="I114" i="20"/>
  <c r="H174" i="25"/>
  <c r="F180" i="20"/>
  <c r="D213" i="25"/>
  <c r="F179" i="20"/>
  <c r="D211" i="25"/>
  <c r="F154" i="20"/>
  <c r="D197" i="25"/>
  <c r="H194" i="25"/>
  <c r="I151" i="20"/>
  <c r="I191" i="20"/>
  <c r="H223" i="25"/>
  <c r="I207" i="20"/>
  <c r="H239" i="25"/>
  <c r="G223" i="20"/>
  <c r="F256" i="25"/>
  <c r="F189" i="20"/>
  <c r="D221" i="25"/>
  <c r="F205" i="20"/>
  <c r="D237" i="25"/>
  <c r="I219" i="20"/>
  <c r="H252" i="25"/>
  <c r="G59" i="20"/>
  <c r="F155" i="25"/>
  <c r="G150" i="20"/>
  <c r="F193" i="25"/>
  <c r="I59" i="20"/>
  <c r="H155" i="25"/>
  <c r="F208" i="20"/>
  <c r="D240" i="25"/>
  <c r="F215" i="20"/>
  <c r="D248" i="25"/>
  <c r="G62" i="20"/>
  <c r="F158" i="25"/>
  <c r="F216" i="20"/>
  <c r="D249" i="25"/>
  <c r="F211" i="20"/>
  <c r="D243" i="25"/>
  <c r="F57" i="20"/>
  <c r="D153" i="25"/>
  <c r="G117" i="20"/>
  <c r="F176" i="25"/>
  <c r="I193" i="20"/>
  <c r="H225" i="25"/>
  <c r="G71" i="20"/>
  <c r="F163" i="25"/>
  <c r="G181" i="20"/>
  <c r="F214" i="25"/>
  <c r="F186" i="20"/>
  <c r="D218" i="25"/>
  <c r="I188" i="20"/>
  <c r="H220" i="25"/>
  <c r="F206" i="20"/>
  <c r="D238" i="25"/>
  <c r="I22" i="20"/>
  <c r="H133" i="25"/>
  <c r="I96" i="20"/>
  <c r="H171" i="25"/>
  <c r="D138" i="25"/>
  <c r="F30" i="20"/>
  <c r="D141" i="25"/>
  <c r="G115" i="20"/>
  <c r="F175" i="25"/>
  <c r="I119" i="20"/>
  <c r="H178" i="25"/>
  <c r="D167" i="25"/>
  <c r="I122" i="20"/>
  <c r="H181" i="25"/>
  <c r="G29" i="20"/>
  <c r="F140" i="25"/>
  <c r="F120" i="20"/>
  <c r="D179" i="25"/>
  <c r="G124" i="20"/>
  <c r="F183" i="25"/>
  <c r="F125" i="20"/>
  <c r="D184" i="25"/>
  <c r="F178" i="20"/>
  <c r="D210" i="25"/>
  <c r="F181" i="20"/>
  <c r="D214" i="25"/>
  <c r="I183" i="20"/>
  <c r="H215" i="25"/>
  <c r="I153" i="20"/>
  <c r="H196" i="25"/>
  <c r="F226" i="20"/>
  <c r="D259" i="25"/>
  <c r="I185" i="20"/>
  <c r="H216" i="25"/>
  <c r="G190" i="20"/>
  <c r="F222" i="25"/>
  <c r="G206" i="20"/>
  <c r="F238" i="25"/>
  <c r="F62" i="20"/>
  <c r="D158" i="25"/>
  <c r="I198" i="20"/>
  <c r="H230" i="25"/>
  <c r="I214" i="20"/>
  <c r="H246" i="25"/>
  <c r="F212" i="20"/>
  <c r="D244" i="25"/>
  <c r="F219" i="20"/>
  <c r="D252" i="25"/>
  <c r="F220" i="20"/>
  <c r="D253" i="25"/>
  <c r="I62" i="20"/>
  <c r="H158" i="25"/>
  <c r="G176" i="20"/>
  <c r="F208" i="25"/>
  <c r="G128" i="20"/>
  <c r="F186" i="25"/>
  <c r="G60" i="20"/>
  <c r="F156" i="25"/>
  <c r="I197" i="20"/>
  <c r="H229" i="25"/>
  <c r="I38" i="20"/>
  <c r="H144" i="25"/>
  <c r="F210" i="20"/>
  <c r="D242" i="25"/>
  <c r="F24" i="20"/>
  <c r="D134" i="25"/>
  <c r="G12" i="20"/>
  <c r="F126" i="25"/>
  <c r="G25" i="20"/>
  <c r="F136" i="25"/>
  <c r="F118" i="20"/>
  <c r="D177" i="25"/>
  <c r="F134" i="20"/>
  <c r="D188" i="25"/>
  <c r="G89" i="20"/>
  <c r="F168" i="25"/>
  <c r="F124" i="20"/>
  <c r="D183" i="25"/>
  <c r="F176" i="20"/>
  <c r="D208" i="25"/>
  <c r="I125" i="20"/>
  <c r="H184" i="25"/>
  <c r="G180" i="20"/>
  <c r="F213" i="25"/>
  <c r="I180" i="20"/>
  <c r="H213" i="25"/>
  <c r="F185" i="20"/>
  <c r="D216" i="25"/>
  <c r="D198" i="25"/>
  <c r="F158" i="20"/>
  <c r="G185" i="20"/>
  <c r="F216" i="25"/>
  <c r="I195" i="20"/>
  <c r="H227" i="25"/>
  <c r="I211" i="20"/>
  <c r="H243" i="25"/>
  <c r="F193" i="20"/>
  <c r="D225" i="25"/>
  <c r="F209" i="20"/>
  <c r="D241" i="25"/>
  <c r="I223" i="20"/>
  <c r="H256" i="25"/>
  <c r="G154" i="20"/>
  <c r="F197" i="25"/>
  <c r="G63" i="20"/>
  <c r="F159" i="25"/>
  <c r="F217" i="20"/>
  <c r="D250" i="25"/>
  <c r="I63" i="20"/>
  <c r="H159" i="25"/>
  <c r="F223" i="20"/>
  <c r="D256" i="25"/>
  <c r="F224" i="20"/>
  <c r="D257" i="25"/>
  <c r="F187" i="20"/>
  <c r="D219" i="25"/>
  <c r="I133" i="20"/>
  <c r="H187" i="25"/>
  <c r="I187" i="20"/>
  <c r="H219" i="25"/>
  <c r="I176" i="20"/>
  <c r="H208" i="25"/>
  <c r="I201" i="20"/>
  <c r="H233" i="25"/>
  <c r="F38" i="20"/>
  <c r="D144" i="25"/>
  <c r="I15" i="20"/>
  <c r="I13" i="20"/>
  <c r="H127" i="25"/>
  <c r="F29" i="20"/>
  <c r="D140" i="25"/>
  <c r="G164" i="20"/>
  <c r="F201" i="25"/>
  <c r="F53" i="20"/>
  <c r="D149" i="25"/>
  <c r="F96" i="20"/>
  <c r="D171" i="25"/>
  <c r="F79" i="20"/>
  <c r="D166" i="25"/>
  <c r="G119" i="20"/>
  <c r="F178" i="25"/>
  <c r="I126" i="20"/>
  <c r="H185" i="25"/>
  <c r="D186" i="25"/>
  <c r="F128" i="20"/>
  <c r="I78" i="20"/>
  <c r="H165" i="25"/>
  <c r="F119" i="20"/>
  <c r="D178" i="25"/>
  <c r="F65" i="20"/>
  <c r="D162" i="25"/>
  <c r="F64" i="20"/>
  <c r="D161" i="25"/>
  <c r="G64" i="20"/>
  <c r="F161" i="25"/>
  <c r="F167" i="25"/>
  <c r="I57" i="20"/>
  <c r="H153" i="25"/>
  <c r="G194" i="20"/>
  <c r="F226" i="25"/>
  <c r="G210" i="20"/>
  <c r="F242" i="25"/>
  <c r="I181" i="20"/>
  <c r="H214" i="25"/>
  <c r="I186" i="20"/>
  <c r="H218" i="25"/>
  <c r="I202" i="20"/>
  <c r="H234" i="25"/>
  <c r="G218" i="20"/>
  <c r="F251" i="25"/>
  <c r="D220" i="25"/>
  <c r="F188" i="20"/>
  <c r="I218" i="20"/>
  <c r="H251" i="25"/>
  <c r="F191" i="20"/>
  <c r="D223" i="25"/>
  <c r="H237" i="25"/>
  <c r="I205" i="20"/>
  <c r="I200" i="20"/>
  <c r="H232" i="25"/>
  <c r="I36" i="20"/>
  <c r="H143" i="25"/>
  <c r="F183" i="20"/>
  <c r="D215" i="25"/>
  <c r="D222" i="25"/>
  <c r="F190" i="20"/>
  <c r="I179" i="20"/>
  <c r="H211" i="25"/>
  <c r="F206" i="25"/>
  <c r="G175" i="20"/>
  <c r="F163" i="20"/>
  <c r="D200" i="25"/>
  <c r="F172" i="20"/>
  <c r="D204" i="25"/>
  <c r="G50" i="20"/>
  <c r="F146" i="25"/>
  <c r="G96" i="20"/>
  <c r="F171" i="25"/>
  <c r="F50" i="20"/>
  <c r="D146" i="25"/>
  <c r="G174" i="20"/>
  <c r="F205" i="25"/>
  <c r="G30" i="20"/>
  <c r="F141" i="25"/>
  <c r="F122" i="20"/>
  <c r="D181" i="25"/>
  <c r="G27" i="20"/>
  <c r="F137" i="25"/>
  <c r="G78" i="20"/>
  <c r="F165" i="25"/>
  <c r="F169" i="25"/>
  <c r="G93" i="20"/>
  <c r="F115" i="20"/>
  <c r="D175" i="25"/>
  <c r="F123" i="20"/>
  <c r="D182" i="25"/>
  <c r="F152" i="20"/>
  <c r="D195" i="25"/>
  <c r="G65" i="20"/>
  <c r="F162" i="25"/>
  <c r="F151" i="20"/>
  <c r="D194" i="25"/>
  <c r="F56" i="20"/>
  <c r="D152" i="25"/>
  <c r="I199" i="20"/>
  <c r="H231" i="25"/>
  <c r="G215" i="20"/>
  <c r="F248" i="25"/>
  <c r="F197" i="20"/>
  <c r="D229" i="25"/>
  <c r="F213" i="20"/>
  <c r="D245" i="25"/>
  <c r="F221" i="20"/>
  <c r="D254" i="25"/>
  <c r="F192" i="20"/>
  <c r="D224" i="25"/>
  <c r="G55" i="20"/>
  <c r="F151" i="25"/>
  <c r="F195" i="20"/>
  <c r="D227" i="25"/>
  <c r="F60" i="20"/>
  <c r="D156" i="25"/>
  <c r="G57" i="20"/>
  <c r="F153" i="25"/>
  <c r="G61" i="20"/>
  <c r="F157" i="25"/>
  <c r="I209" i="20"/>
  <c r="H241" i="25"/>
  <c r="I135" i="20"/>
  <c r="H190" i="25"/>
  <c r="F36" i="20"/>
  <c r="D143" i="25"/>
  <c r="F194" i="20"/>
  <c r="D226" i="25"/>
  <c r="I192" i="20"/>
  <c r="H224" i="25"/>
  <c r="G20" i="20"/>
  <c r="N260" i="20"/>
  <c r="T260" i="20" s="1"/>
  <c r="V260" i="20" s="1"/>
  <c r="O260" i="20"/>
  <c r="L87" i="20" l="1"/>
  <c r="L94" i="20"/>
  <c r="L145" i="20"/>
  <c r="P33" i="20"/>
  <c r="L44" i="20"/>
  <c r="L312" i="20"/>
  <c r="P32" i="20"/>
  <c r="L47" i="20"/>
  <c r="L310" i="20"/>
  <c r="L157" i="20"/>
  <c r="L43" i="20"/>
  <c r="L323" i="20"/>
  <c r="L104" i="20"/>
  <c r="L85" i="20"/>
  <c r="L324" i="20"/>
  <c r="L46" i="20"/>
  <c r="L113" i="20"/>
  <c r="L140" i="20"/>
  <c r="L311" i="20"/>
  <c r="L138" i="20"/>
  <c r="L108" i="20"/>
  <c r="L130" i="20"/>
  <c r="L169" i="20"/>
  <c r="L144" i="20"/>
  <c r="L118" i="20"/>
  <c r="L28" i="20"/>
  <c r="L122" i="20"/>
  <c r="L61" i="20"/>
  <c r="L176" i="20"/>
  <c r="L102" i="20"/>
  <c r="L74" i="20"/>
  <c r="L314" i="20"/>
  <c r="L120" i="20"/>
  <c r="L327" i="20"/>
  <c r="L48" i="20"/>
  <c r="L168" i="20"/>
  <c r="L237" i="20"/>
  <c r="L92" i="20"/>
  <c r="L91" i="20"/>
  <c r="L84" i="20"/>
  <c r="L231" i="20"/>
  <c r="L107" i="20"/>
  <c r="L313" i="20"/>
  <c r="L188" i="20"/>
  <c r="L198" i="20"/>
  <c r="L77" i="20"/>
  <c r="L124" i="20"/>
  <c r="L72" i="20"/>
  <c r="L99" i="20"/>
  <c r="L37" i="20"/>
  <c r="L201" i="20"/>
  <c r="L161" i="20"/>
  <c r="L96" i="20"/>
  <c r="L159" i="20"/>
  <c r="L142" i="20"/>
  <c r="L97" i="20"/>
  <c r="L332" i="20"/>
  <c r="L25" i="20"/>
  <c r="L221" i="20"/>
  <c r="L315" i="20"/>
  <c r="L155" i="20"/>
  <c r="L50" i="20"/>
  <c r="L205" i="20"/>
  <c r="L67" i="20"/>
  <c r="L117" i="20"/>
  <c r="L219" i="20"/>
  <c r="L106" i="20"/>
  <c r="L30" i="20"/>
  <c r="L137" i="20"/>
  <c r="L90" i="20"/>
  <c r="L110" i="20"/>
  <c r="L123" i="20"/>
  <c r="L133" i="20"/>
  <c r="L212" i="20"/>
  <c r="L232" i="20"/>
  <c r="L78" i="20"/>
  <c r="L222" i="20"/>
  <c r="L38" i="20"/>
  <c r="L100" i="20"/>
  <c r="L52" i="20"/>
  <c r="L209" i="20"/>
  <c r="L121" i="20"/>
  <c r="L81" i="20"/>
  <c r="L149" i="20"/>
  <c r="L202" i="20"/>
  <c r="L119" i="20"/>
  <c r="L317" i="20"/>
  <c r="L136" i="20"/>
  <c r="L326" i="20"/>
  <c r="L330" i="20"/>
  <c r="L194" i="20"/>
  <c r="L166" i="20"/>
  <c r="L60" i="20"/>
  <c r="L151" i="20"/>
  <c r="L62" i="20"/>
  <c r="L134" i="20"/>
  <c r="L190" i="20"/>
  <c r="L187" i="20"/>
  <c r="L178" i="20"/>
  <c r="L68" i="20"/>
  <c r="L225" i="20"/>
  <c r="L195" i="20"/>
  <c r="L218" i="20"/>
  <c r="L206" i="20"/>
  <c r="L234" i="20"/>
  <c r="L163" i="20"/>
  <c r="L165" i="20"/>
  <c r="L42" i="20"/>
  <c r="L333" i="20"/>
  <c r="L156" i="20"/>
  <c r="L147" i="20"/>
  <c r="L216" i="20"/>
  <c r="L127" i="20"/>
  <c r="L80" i="20"/>
  <c r="L27" i="20"/>
  <c r="L233" i="20"/>
  <c r="L189" i="20"/>
  <c r="L203" i="20"/>
  <c r="L31" i="20"/>
  <c r="L196" i="20"/>
  <c r="L230" i="20"/>
  <c r="L208" i="20"/>
  <c r="L174" i="20"/>
  <c r="L45" i="20"/>
  <c r="L177" i="20"/>
  <c r="L55" i="20"/>
  <c r="L210" i="20"/>
  <c r="L98" i="20"/>
  <c r="L73" i="20"/>
  <c r="L186" i="20"/>
  <c r="L182" i="20"/>
  <c r="L29" i="20"/>
  <c r="L125" i="20"/>
  <c r="L56" i="20"/>
  <c r="L115" i="20"/>
  <c r="L86" i="20"/>
  <c r="L128" i="20"/>
  <c r="L40" i="20"/>
  <c r="L148" i="20"/>
  <c r="L322" i="20"/>
  <c r="L211" i="20"/>
  <c r="L305" i="20"/>
  <c r="L162" i="20"/>
  <c r="L319" i="20"/>
  <c r="L180" i="20"/>
  <c r="L105" i="20"/>
  <c r="L171" i="20"/>
  <c r="L58" i="20"/>
  <c r="L49" i="20"/>
  <c r="L183" i="20"/>
  <c r="L75" i="20"/>
  <c r="L217" i="20"/>
  <c r="L71" i="20"/>
  <c r="L114" i="20"/>
  <c r="L93" i="20"/>
  <c r="L175" i="20"/>
  <c r="L76" i="20"/>
  <c r="L193" i="20"/>
  <c r="L170" i="20"/>
  <c r="L132" i="20"/>
  <c r="L79" i="20"/>
  <c r="L131" i="20"/>
  <c r="L116" i="20"/>
  <c r="L101" i="20"/>
  <c r="L83" i="20"/>
  <c r="L69" i="20"/>
  <c r="L164" i="20"/>
  <c r="L57" i="20"/>
  <c r="L228" i="20"/>
  <c r="L321" i="20"/>
  <c r="L331" i="20"/>
  <c r="L24" i="20"/>
  <c r="L26" i="20"/>
  <c r="L153" i="20"/>
  <c r="L12" i="20"/>
  <c r="L215" i="20"/>
  <c r="L141" i="20"/>
  <c r="L223" i="20"/>
  <c r="L51" i="20"/>
  <c r="L54" i="20"/>
  <c r="L179" i="20"/>
  <c r="L65" i="20"/>
  <c r="L53" i="20"/>
  <c r="L139" i="20"/>
  <c r="L59" i="20"/>
  <c r="L152" i="20"/>
  <c r="L103" i="20"/>
  <c r="L167" i="20"/>
  <c r="L220" i="20"/>
  <c r="L226" i="20"/>
  <c r="L307" i="20"/>
  <c r="L229" i="20"/>
  <c r="L213" i="20"/>
  <c r="L309" i="20"/>
  <c r="L306" i="20"/>
  <c r="L64" i="20"/>
  <c r="L126" i="20"/>
  <c r="L329" i="20"/>
  <c r="L191" i="20"/>
  <c r="L109" i="20"/>
  <c r="L200" i="20"/>
  <c r="L70" i="20"/>
  <c r="L143" i="20"/>
  <c r="L146" i="20"/>
  <c r="L14" i="20"/>
  <c r="L129" i="20"/>
  <c r="L158" i="20"/>
  <c r="L199" i="20"/>
  <c r="L160" i="20"/>
  <c r="L39" i="20"/>
  <c r="L95" i="20"/>
  <c r="L192" i="20"/>
  <c r="L185" i="20"/>
  <c r="L63" i="20"/>
  <c r="L204" i="20"/>
  <c r="L207" i="20"/>
  <c r="L111" i="20"/>
  <c r="L325" i="20"/>
  <c r="L154" i="20"/>
  <c r="L66" i="20"/>
  <c r="L320" i="20"/>
  <c r="L316" i="20"/>
  <c r="L82" i="20"/>
  <c r="L89" i="20"/>
  <c r="L41" i="20"/>
  <c r="L173" i="20"/>
  <c r="L328" i="20"/>
  <c r="L172" i="20"/>
  <c r="L181" i="20"/>
  <c r="L112" i="20"/>
  <c r="L227" i="20"/>
  <c r="L184" i="20"/>
  <c r="L197" i="20"/>
  <c r="L214" i="20"/>
  <c r="L150" i="20"/>
  <c r="N237" i="20"/>
  <c r="T237" i="20" s="1"/>
  <c r="V237" i="20" s="1"/>
  <c r="O237" i="20"/>
  <c r="C19" i="21"/>
  <c r="N12" i="20"/>
  <c r="T12" i="20" s="1"/>
  <c r="O24" i="20"/>
  <c r="Q335" i="20"/>
  <c r="H26" i="21" s="1"/>
  <c r="H27" i="21" s="1"/>
  <c r="H28" i="21" s="1"/>
  <c r="H29" i="21" s="1"/>
  <c r="H30" i="21" s="1"/>
  <c r="H31" i="21" s="1"/>
  <c r="N24" i="20"/>
  <c r="P7" i="20"/>
  <c r="P11" i="20"/>
  <c r="P34" i="20"/>
  <c r="P5" i="20"/>
  <c r="P6" i="20"/>
  <c r="P10" i="20"/>
  <c r="P9" i="20"/>
  <c r="P4" i="20"/>
  <c r="P8" i="20"/>
  <c r="P260" i="20"/>
  <c r="P35" i="20"/>
  <c r="P237" i="20" l="1"/>
  <c r="P24" i="20"/>
  <c r="H32" i="21"/>
  <c r="S24" i="20"/>
  <c r="T24" i="20"/>
  <c r="V24" i="20" s="1"/>
  <c r="D20" i="14"/>
  <c r="D372" i="16"/>
  <c r="C372" i="16"/>
  <c r="B372" i="16"/>
  <c r="D371" i="16"/>
  <c r="C371" i="16"/>
  <c r="B371" i="16"/>
  <c r="D370" i="16"/>
  <c r="C370" i="16"/>
  <c r="B370" i="16"/>
  <c r="D369" i="16"/>
  <c r="C369" i="16"/>
  <c r="B369" i="16"/>
  <c r="D368" i="16"/>
  <c r="C368" i="16"/>
  <c r="B368" i="16"/>
  <c r="D367" i="16"/>
  <c r="C367" i="16"/>
  <c r="B367" i="16"/>
  <c r="D365" i="16"/>
  <c r="C365" i="16"/>
  <c r="B365" i="16"/>
  <c r="D364" i="16"/>
  <c r="C364" i="16"/>
  <c r="B364" i="16"/>
  <c r="D363" i="16"/>
  <c r="C363" i="16"/>
  <c r="B363" i="16"/>
  <c r="D362" i="16"/>
  <c r="C362" i="16"/>
  <c r="B362" i="16"/>
  <c r="D361" i="16"/>
  <c r="C361" i="16"/>
  <c r="B361" i="16"/>
  <c r="D360" i="16"/>
  <c r="C360" i="16"/>
  <c r="B360" i="16"/>
  <c r="D359" i="16"/>
  <c r="C359" i="16"/>
  <c r="B359" i="16"/>
  <c r="D358" i="16"/>
  <c r="C358" i="16"/>
  <c r="B358" i="16"/>
  <c r="D356" i="16"/>
  <c r="C356" i="16"/>
  <c r="B356" i="16"/>
  <c r="D355" i="16"/>
  <c r="C355" i="16"/>
  <c r="B355" i="16"/>
  <c r="D354" i="16"/>
  <c r="C354" i="16"/>
  <c r="B354" i="16"/>
  <c r="D353" i="16"/>
  <c r="C353" i="16"/>
  <c r="B353" i="16"/>
  <c r="D352" i="16"/>
  <c r="C352" i="16"/>
  <c r="B352" i="16"/>
  <c r="D350" i="16"/>
  <c r="C350" i="16"/>
  <c r="B350" i="16"/>
  <c r="D349" i="16"/>
  <c r="C349" i="16"/>
  <c r="B349" i="16"/>
  <c r="D348" i="16"/>
  <c r="C348" i="16"/>
  <c r="B348" i="16"/>
  <c r="D347" i="16"/>
  <c r="C347" i="16"/>
  <c r="B347" i="16"/>
  <c r="D346" i="16"/>
  <c r="C346" i="16"/>
  <c r="B346" i="16"/>
  <c r="D344" i="16"/>
  <c r="C344" i="16"/>
  <c r="B344" i="16"/>
  <c r="D343" i="16"/>
  <c r="C343" i="16"/>
  <c r="B343" i="16"/>
  <c r="D342" i="16"/>
  <c r="C342" i="16"/>
  <c r="B342" i="16"/>
  <c r="D341" i="16"/>
  <c r="C341" i="16"/>
  <c r="B341" i="16"/>
  <c r="D340" i="16"/>
  <c r="C340" i="16"/>
  <c r="B340" i="16"/>
  <c r="D338" i="16"/>
  <c r="C338" i="16"/>
  <c r="B338" i="16"/>
  <c r="D337" i="16"/>
  <c r="C337" i="16"/>
  <c r="B337" i="16"/>
  <c r="D335" i="16"/>
  <c r="C335" i="16"/>
  <c r="B335" i="16"/>
  <c r="D334" i="16"/>
  <c r="C334" i="16"/>
  <c r="B334" i="16"/>
  <c r="D333" i="16"/>
  <c r="C333" i="16"/>
  <c r="B333" i="16"/>
  <c r="D332" i="16"/>
  <c r="C332" i="16"/>
  <c r="B332" i="16"/>
  <c r="D331" i="16"/>
  <c r="C331" i="16"/>
  <c r="B331" i="16"/>
  <c r="D330" i="16"/>
  <c r="C330" i="16"/>
  <c r="B330" i="16"/>
  <c r="D329" i="16"/>
  <c r="C329" i="16"/>
  <c r="B329" i="16"/>
  <c r="D328" i="16"/>
  <c r="C328" i="16"/>
  <c r="B328" i="16"/>
  <c r="D326" i="16"/>
  <c r="C326" i="16"/>
  <c r="B326" i="16"/>
  <c r="D325" i="16"/>
  <c r="C325" i="16"/>
  <c r="B325" i="16"/>
  <c r="D324" i="16"/>
  <c r="C324" i="16"/>
  <c r="B324" i="16"/>
  <c r="D323" i="16"/>
  <c r="C323" i="16"/>
  <c r="B323" i="16"/>
  <c r="D322" i="16"/>
  <c r="C322" i="16"/>
  <c r="B322" i="16"/>
  <c r="D321" i="16"/>
  <c r="C321" i="16"/>
  <c r="B321" i="16"/>
  <c r="D320" i="16"/>
  <c r="C320" i="16"/>
  <c r="B320" i="16"/>
  <c r="D319" i="16"/>
  <c r="C319" i="16"/>
  <c r="B319" i="16"/>
  <c r="D318" i="16"/>
  <c r="C318" i="16"/>
  <c r="B318" i="16"/>
  <c r="D317" i="16"/>
  <c r="C317" i="16"/>
  <c r="B317" i="16"/>
  <c r="D316" i="16"/>
  <c r="C316" i="16"/>
  <c r="B316" i="16"/>
  <c r="D315" i="16"/>
  <c r="C315" i="16"/>
  <c r="B315" i="16"/>
  <c r="D314" i="16"/>
  <c r="C314" i="16"/>
  <c r="B314" i="16"/>
  <c r="D313" i="16"/>
  <c r="C313" i="16"/>
  <c r="B313" i="16"/>
  <c r="D312" i="16"/>
  <c r="C312" i="16"/>
  <c r="B312" i="16"/>
  <c r="D310" i="16"/>
  <c r="C310" i="16"/>
  <c r="B310" i="16"/>
  <c r="D309" i="16"/>
  <c r="C309" i="16"/>
  <c r="B309" i="16"/>
  <c r="D308" i="16"/>
  <c r="C308" i="16"/>
  <c r="B308" i="16"/>
  <c r="D307" i="16"/>
  <c r="C307" i="16"/>
  <c r="B307" i="16"/>
  <c r="D306" i="16"/>
  <c r="C306" i="16"/>
  <c r="B306" i="16"/>
  <c r="D304" i="16"/>
  <c r="C304" i="16"/>
  <c r="B304" i="16"/>
  <c r="D303" i="16"/>
  <c r="C303" i="16"/>
  <c r="B303" i="16"/>
  <c r="D302" i="16"/>
  <c r="C302" i="16"/>
  <c r="B302" i="16"/>
  <c r="D301" i="16"/>
  <c r="C301" i="16"/>
  <c r="B301" i="16"/>
  <c r="D300" i="16"/>
  <c r="C300" i="16"/>
  <c r="B300" i="16"/>
  <c r="D299" i="16"/>
  <c r="C299" i="16"/>
  <c r="B299" i="16"/>
  <c r="D298" i="16"/>
  <c r="C298" i="16"/>
  <c r="B298" i="16"/>
  <c r="D297" i="16"/>
  <c r="C297" i="16"/>
  <c r="B297" i="16"/>
  <c r="D296" i="16"/>
  <c r="C296" i="16"/>
  <c r="B296" i="16"/>
  <c r="D295" i="16"/>
  <c r="C295" i="16"/>
  <c r="B295" i="16"/>
  <c r="D294" i="16"/>
  <c r="C294" i="16"/>
  <c r="B294" i="16"/>
  <c r="D293" i="16"/>
  <c r="C293" i="16"/>
  <c r="B293" i="16"/>
  <c r="D292" i="16"/>
  <c r="C292" i="16"/>
  <c r="B292" i="16"/>
  <c r="D290" i="16"/>
  <c r="C290" i="16"/>
  <c r="B290" i="16"/>
  <c r="D289" i="16"/>
  <c r="C289" i="16"/>
  <c r="B289" i="16"/>
  <c r="D288" i="16"/>
  <c r="C288" i="16"/>
  <c r="B288" i="16"/>
  <c r="D287" i="16"/>
  <c r="C287" i="16"/>
  <c r="B287" i="16"/>
  <c r="D286" i="16"/>
  <c r="C286" i="16"/>
  <c r="B286" i="16"/>
  <c r="D285" i="16"/>
  <c r="C285" i="16"/>
  <c r="B285" i="16"/>
  <c r="D284" i="16"/>
  <c r="C284" i="16"/>
  <c r="B284" i="16"/>
  <c r="D283" i="16"/>
  <c r="C283" i="16"/>
  <c r="B283" i="16"/>
  <c r="D281" i="16"/>
  <c r="C281" i="16"/>
  <c r="B281" i="16"/>
  <c r="D280" i="16"/>
  <c r="C280" i="16"/>
  <c r="B280" i="16"/>
  <c r="D278" i="16"/>
  <c r="C278" i="16"/>
  <c r="B278" i="16"/>
  <c r="D277" i="16"/>
  <c r="C277" i="16"/>
  <c r="B277" i="16"/>
  <c r="D275" i="16"/>
  <c r="C275" i="16"/>
  <c r="B275" i="16"/>
  <c r="D274" i="16"/>
  <c r="C274" i="16"/>
  <c r="B274" i="16"/>
  <c r="D273" i="16"/>
  <c r="C273" i="16"/>
  <c r="B273" i="16"/>
  <c r="D271" i="16"/>
  <c r="C271" i="16"/>
  <c r="B271" i="16"/>
  <c r="D270" i="16"/>
  <c r="C270" i="16"/>
  <c r="B270" i="16"/>
  <c r="D269" i="16"/>
  <c r="C269" i="16"/>
  <c r="B269" i="16"/>
  <c r="D268" i="16"/>
  <c r="C268" i="16"/>
  <c r="B268" i="16"/>
  <c r="D266" i="16"/>
  <c r="C266" i="16"/>
  <c r="B266" i="16"/>
  <c r="D265" i="16"/>
  <c r="C265" i="16"/>
  <c r="B265" i="16"/>
  <c r="D264" i="16"/>
  <c r="C264" i="16"/>
  <c r="B264" i="16"/>
  <c r="D262" i="16"/>
  <c r="C263" i="16"/>
  <c r="B263" i="16"/>
  <c r="C262" i="16"/>
  <c r="B262" i="16"/>
  <c r="D260" i="16"/>
  <c r="C260" i="16"/>
  <c r="B260" i="16"/>
  <c r="D259" i="16"/>
  <c r="C259" i="16"/>
  <c r="B259" i="16"/>
  <c r="D258" i="16"/>
  <c r="C258" i="16"/>
  <c r="B258" i="16"/>
  <c r="D257" i="16"/>
  <c r="C257" i="16"/>
  <c r="B257" i="16"/>
  <c r="D256" i="16"/>
  <c r="C256" i="16"/>
  <c r="B256" i="16"/>
  <c r="D255" i="16"/>
  <c r="C255" i="16"/>
  <c r="B255" i="16"/>
  <c r="D254" i="16"/>
  <c r="C254" i="16"/>
  <c r="B254" i="16"/>
  <c r="D253" i="16"/>
  <c r="C253" i="16"/>
  <c r="B253" i="16"/>
  <c r="D252" i="16"/>
  <c r="C252" i="16"/>
  <c r="B252" i="16"/>
  <c r="D251" i="16"/>
  <c r="C251" i="16"/>
  <c r="B251" i="16"/>
  <c r="D249" i="16"/>
  <c r="C249" i="16"/>
  <c r="B249" i="16"/>
  <c r="D248" i="16"/>
  <c r="C248" i="16"/>
  <c r="B248" i="16"/>
  <c r="D247" i="16"/>
  <c r="C247" i="16"/>
  <c r="B247" i="16"/>
  <c r="D246" i="16"/>
  <c r="C246" i="16"/>
  <c r="B246" i="16"/>
  <c r="D245" i="16"/>
  <c r="C245" i="16"/>
  <c r="B245" i="16"/>
  <c r="D244" i="16"/>
  <c r="C244" i="16"/>
  <c r="B244" i="16"/>
  <c r="D243" i="16"/>
  <c r="C243" i="16"/>
  <c r="B243" i="16"/>
  <c r="D242" i="16"/>
  <c r="C242" i="16"/>
  <c r="B242" i="16"/>
  <c r="D241" i="16"/>
  <c r="C241" i="16"/>
  <c r="B241" i="16"/>
  <c r="D240" i="16"/>
  <c r="C240" i="16"/>
  <c r="B240" i="16"/>
  <c r="D239" i="16"/>
  <c r="C239" i="16"/>
  <c r="B239" i="16"/>
  <c r="D238" i="16"/>
  <c r="C238" i="16"/>
  <c r="B238" i="16"/>
  <c r="D236" i="16"/>
  <c r="C236" i="16"/>
  <c r="B236" i="16"/>
  <c r="D235" i="16"/>
  <c r="C235" i="16"/>
  <c r="B235" i="16"/>
  <c r="D234" i="16"/>
  <c r="C234" i="16"/>
  <c r="B234" i="16"/>
  <c r="D233" i="16"/>
  <c r="C233" i="16"/>
  <c r="B233" i="16"/>
  <c r="D232" i="16"/>
  <c r="C232" i="16"/>
  <c r="B232" i="16"/>
  <c r="D231" i="16"/>
  <c r="C231" i="16"/>
  <c r="B231" i="16"/>
  <c r="D230" i="16"/>
  <c r="C230" i="16"/>
  <c r="B230" i="16"/>
  <c r="D229" i="16"/>
  <c r="C229" i="16"/>
  <c r="B229" i="16"/>
  <c r="D228" i="16"/>
  <c r="C228" i="16"/>
  <c r="B228" i="16"/>
  <c r="D227" i="16"/>
  <c r="C227" i="16"/>
  <c r="B227" i="16"/>
  <c r="D226" i="16"/>
  <c r="C226" i="16"/>
  <c r="B226" i="16"/>
  <c r="D225" i="16"/>
  <c r="C225" i="16"/>
  <c r="B225" i="16"/>
  <c r="D224" i="16"/>
  <c r="C224" i="16"/>
  <c r="B224" i="16"/>
  <c r="D223" i="16"/>
  <c r="C223" i="16"/>
  <c r="B223" i="16"/>
  <c r="D222" i="16"/>
  <c r="C222" i="16"/>
  <c r="B222" i="16"/>
  <c r="D221" i="16"/>
  <c r="C221" i="16"/>
  <c r="B221" i="16"/>
  <c r="D220" i="16"/>
  <c r="C220" i="16"/>
  <c r="B220" i="16"/>
  <c r="D219" i="16"/>
  <c r="C219" i="16"/>
  <c r="B219" i="16"/>
  <c r="D218" i="16"/>
  <c r="C218" i="16"/>
  <c r="B218" i="16"/>
  <c r="D217" i="16"/>
  <c r="C217" i="16"/>
  <c r="B217" i="16"/>
  <c r="D216" i="16"/>
  <c r="C216" i="16"/>
  <c r="B216" i="16"/>
  <c r="D215" i="16"/>
  <c r="C215" i="16"/>
  <c r="B215" i="16"/>
  <c r="D214" i="16"/>
  <c r="C214" i="16"/>
  <c r="B214" i="16"/>
  <c r="D213" i="16"/>
  <c r="C213" i="16"/>
  <c r="B213" i="16"/>
  <c r="D212" i="16"/>
  <c r="C212" i="16"/>
  <c r="B212" i="16"/>
  <c r="D211" i="16"/>
  <c r="C211" i="16"/>
  <c r="B211" i="16"/>
  <c r="D210" i="16"/>
  <c r="C210" i="16"/>
  <c r="B210" i="16"/>
  <c r="D209" i="16"/>
  <c r="C209" i="16"/>
  <c r="B209" i="16"/>
  <c r="D208" i="16"/>
  <c r="C208" i="16"/>
  <c r="B208" i="16"/>
  <c r="D206" i="16"/>
  <c r="C206" i="16"/>
  <c r="B206" i="16"/>
  <c r="D205" i="16"/>
  <c r="C205" i="16"/>
  <c r="B205" i="16"/>
  <c r="D204" i="16"/>
  <c r="C204" i="16"/>
  <c r="B204" i="16"/>
  <c r="D203" i="16"/>
  <c r="C203" i="16"/>
  <c r="B203" i="16"/>
  <c r="D202" i="16"/>
  <c r="C202" i="16"/>
  <c r="B202" i="16"/>
  <c r="D201" i="16"/>
  <c r="C201" i="16"/>
  <c r="B201" i="16"/>
  <c r="D199" i="16"/>
  <c r="C199" i="16"/>
  <c r="B199" i="16"/>
  <c r="D198" i="16"/>
  <c r="C198" i="16"/>
  <c r="B198" i="16"/>
  <c r="D197" i="16"/>
  <c r="C197" i="16"/>
  <c r="B197" i="16"/>
  <c r="D196" i="16"/>
  <c r="C196" i="16"/>
  <c r="B196" i="16"/>
  <c r="D194" i="16"/>
  <c r="C194" i="16"/>
  <c r="B194" i="16"/>
  <c r="D193" i="16"/>
  <c r="C193" i="16"/>
  <c r="B193" i="16"/>
  <c r="D192" i="16"/>
  <c r="C192" i="16"/>
  <c r="B192" i="16"/>
  <c r="D191" i="16"/>
  <c r="C191" i="16"/>
  <c r="B191" i="16"/>
  <c r="D190" i="16"/>
  <c r="C190" i="16"/>
  <c r="B190" i="16"/>
  <c r="D189" i="16"/>
  <c r="C189" i="16"/>
  <c r="B189" i="16"/>
  <c r="D188" i="16"/>
  <c r="C188" i="16"/>
  <c r="B188" i="16"/>
  <c r="D187" i="16"/>
  <c r="C187" i="16"/>
  <c r="B187" i="16"/>
  <c r="D186" i="16"/>
  <c r="C186" i="16"/>
  <c r="B186" i="16"/>
  <c r="D185" i="16"/>
  <c r="C185" i="16"/>
  <c r="B185" i="16"/>
  <c r="D184" i="16"/>
  <c r="C184" i="16"/>
  <c r="B184" i="16"/>
  <c r="D183" i="16"/>
  <c r="C183" i="16"/>
  <c r="B183" i="16"/>
  <c r="D182" i="16"/>
  <c r="C182" i="16"/>
  <c r="B182" i="16"/>
  <c r="D181" i="16"/>
  <c r="C181" i="16"/>
  <c r="B181" i="16"/>
  <c r="D180" i="16"/>
  <c r="C180" i="16"/>
  <c r="B180" i="16"/>
  <c r="D178" i="16"/>
  <c r="C178" i="16"/>
  <c r="B178" i="16"/>
  <c r="D177" i="16"/>
  <c r="C177" i="16"/>
  <c r="B177" i="16"/>
  <c r="D176" i="16"/>
  <c r="C176" i="16"/>
  <c r="B176" i="16"/>
  <c r="D175" i="16"/>
  <c r="C175" i="16"/>
  <c r="B175" i="16"/>
  <c r="D174" i="16"/>
  <c r="C174" i="16"/>
  <c r="B174" i="16"/>
  <c r="D173" i="16"/>
  <c r="C173" i="16"/>
  <c r="B173" i="16"/>
  <c r="D172" i="16"/>
  <c r="C172" i="16"/>
  <c r="B172" i="16"/>
  <c r="D171" i="16"/>
  <c r="C171" i="16"/>
  <c r="B171" i="16"/>
  <c r="D170" i="16"/>
  <c r="C170" i="16"/>
  <c r="B170" i="16"/>
  <c r="D169" i="16"/>
  <c r="C169" i="16"/>
  <c r="B169" i="16"/>
  <c r="D168" i="16"/>
  <c r="C168" i="16"/>
  <c r="B168" i="16"/>
  <c r="D166" i="16"/>
  <c r="C166" i="16"/>
  <c r="B166" i="16"/>
  <c r="D165" i="16"/>
  <c r="C165" i="16"/>
  <c r="B165" i="16"/>
  <c r="D164" i="16"/>
  <c r="C164" i="16"/>
  <c r="B164" i="16"/>
  <c r="D163" i="16"/>
  <c r="C163" i="16"/>
  <c r="B163" i="16"/>
  <c r="D162" i="16"/>
  <c r="C162" i="16"/>
  <c r="B162" i="16"/>
  <c r="D161" i="16"/>
  <c r="C161" i="16"/>
  <c r="B161" i="16"/>
  <c r="D160" i="16"/>
  <c r="C160" i="16"/>
  <c r="B160" i="16"/>
  <c r="D159" i="16"/>
  <c r="C159" i="16"/>
  <c r="B159" i="16"/>
  <c r="D158" i="16"/>
  <c r="C158" i="16"/>
  <c r="B158" i="16"/>
  <c r="D157" i="16"/>
  <c r="C157" i="16"/>
  <c r="B157" i="16"/>
  <c r="D156" i="16"/>
  <c r="C156" i="16"/>
  <c r="B156" i="16"/>
  <c r="D155" i="16"/>
  <c r="C155" i="16"/>
  <c r="B155" i="16"/>
  <c r="D154" i="16"/>
  <c r="C154" i="16"/>
  <c r="B154" i="16"/>
  <c r="D153" i="16"/>
  <c r="C153" i="16"/>
  <c r="B153" i="16"/>
  <c r="D152" i="16"/>
  <c r="C152" i="16"/>
  <c r="B152" i="16"/>
  <c r="D151" i="16"/>
  <c r="C151" i="16"/>
  <c r="B151" i="16"/>
  <c r="D149" i="16"/>
  <c r="C149" i="16"/>
  <c r="B149" i="16"/>
  <c r="D148" i="16"/>
  <c r="C148" i="16"/>
  <c r="B148" i="16"/>
  <c r="D147" i="16"/>
  <c r="C147" i="16"/>
  <c r="B147" i="16"/>
  <c r="D146" i="16"/>
  <c r="C146" i="16"/>
  <c r="B146" i="16"/>
  <c r="D145" i="16"/>
  <c r="C145" i="16"/>
  <c r="B145" i="16"/>
  <c r="D144" i="16"/>
  <c r="C144" i="16"/>
  <c r="B144" i="16"/>
  <c r="D143" i="16"/>
  <c r="C143" i="16"/>
  <c r="B143" i="16"/>
  <c r="D142" i="16"/>
  <c r="C142" i="16"/>
  <c r="B142" i="16"/>
  <c r="D141" i="16"/>
  <c r="C141" i="16"/>
  <c r="B141" i="16"/>
  <c r="D140" i="16"/>
  <c r="C140" i="16"/>
  <c r="B140" i="16"/>
  <c r="D139" i="16"/>
  <c r="C139" i="16"/>
  <c r="B139" i="16"/>
  <c r="D138" i="16"/>
  <c r="C138" i="16"/>
  <c r="B138" i="16"/>
  <c r="D137" i="16"/>
  <c r="C137" i="16"/>
  <c r="B137" i="16"/>
  <c r="D136" i="16"/>
  <c r="C136" i="16"/>
  <c r="B136" i="16"/>
  <c r="D135" i="16"/>
  <c r="C135" i="16"/>
  <c r="B135" i="16"/>
  <c r="D134" i="16"/>
  <c r="C134" i="16"/>
  <c r="B134" i="16"/>
  <c r="D133" i="16"/>
  <c r="C133" i="16"/>
  <c r="B133" i="16"/>
  <c r="D132" i="16"/>
  <c r="C132" i="16"/>
  <c r="B132" i="16"/>
  <c r="D131" i="16"/>
  <c r="C131" i="16"/>
  <c r="B131" i="16"/>
  <c r="D130" i="16"/>
  <c r="C130" i="16"/>
  <c r="B130" i="16"/>
  <c r="D129" i="16"/>
  <c r="C129" i="16"/>
  <c r="B129" i="16"/>
  <c r="D128" i="16"/>
  <c r="C128" i="16"/>
  <c r="B128" i="16"/>
  <c r="D127" i="16"/>
  <c r="C127" i="16"/>
  <c r="B127" i="16"/>
  <c r="D125" i="16"/>
  <c r="C125" i="16"/>
  <c r="B125" i="16"/>
  <c r="D124" i="16"/>
  <c r="C124" i="16"/>
  <c r="B124" i="16"/>
  <c r="D123" i="16"/>
  <c r="C123" i="16"/>
  <c r="B123" i="16"/>
  <c r="D122" i="16"/>
  <c r="C122" i="16"/>
  <c r="B122" i="16"/>
  <c r="D121" i="16"/>
  <c r="C121" i="16"/>
  <c r="B121" i="16"/>
  <c r="D120" i="16"/>
  <c r="C120" i="16"/>
  <c r="B120" i="16"/>
  <c r="D119" i="16"/>
  <c r="C119" i="16"/>
  <c r="B119" i="16"/>
  <c r="D118" i="16"/>
  <c r="C118" i="16"/>
  <c r="B118" i="16"/>
  <c r="D117" i="16"/>
  <c r="C117" i="16"/>
  <c r="B117" i="16"/>
  <c r="D116" i="16"/>
  <c r="C116" i="16"/>
  <c r="B116" i="16"/>
  <c r="D115" i="16"/>
  <c r="C115" i="16"/>
  <c r="B115" i="16"/>
  <c r="D114" i="16"/>
  <c r="C114" i="16"/>
  <c r="B114" i="16"/>
  <c r="D113" i="16"/>
  <c r="C113" i="16"/>
  <c r="B113" i="16"/>
  <c r="D112" i="16"/>
  <c r="C112" i="16"/>
  <c r="B112" i="16"/>
  <c r="D111" i="16"/>
  <c r="C111" i="16"/>
  <c r="B111" i="16"/>
  <c r="D110" i="16"/>
  <c r="C110" i="16"/>
  <c r="B110" i="16"/>
  <c r="D108" i="16"/>
  <c r="C108" i="16"/>
  <c r="B108" i="16"/>
  <c r="D107" i="16"/>
  <c r="C107" i="16"/>
  <c r="B107" i="16"/>
  <c r="D106" i="16"/>
  <c r="C106" i="16"/>
  <c r="B106" i="16"/>
  <c r="D105" i="16"/>
  <c r="C105" i="16"/>
  <c r="B105" i="16"/>
  <c r="D103" i="16"/>
  <c r="C103" i="16"/>
  <c r="B103" i="16"/>
  <c r="D102" i="16"/>
  <c r="C102" i="16"/>
  <c r="B102" i="16"/>
  <c r="D101" i="16"/>
  <c r="C101" i="16"/>
  <c r="B101" i="16"/>
  <c r="D100" i="16"/>
  <c r="C100" i="16"/>
  <c r="B100" i="16"/>
  <c r="D99" i="16"/>
  <c r="C99" i="16"/>
  <c r="B99" i="16"/>
  <c r="D98" i="16"/>
  <c r="C98" i="16"/>
  <c r="B98" i="16"/>
  <c r="D97" i="16"/>
  <c r="C97" i="16"/>
  <c r="B97" i="16"/>
  <c r="D96" i="16"/>
  <c r="C96" i="16"/>
  <c r="B96" i="16"/>
  <c r="D95" i="16"/>
  <c r="C95" i="16"/>
  <c r="B95" i="16"/>
  <c r="D94" i="16"/>
  <c r="C94" i="16"/>
  <c r="B94" i="16"/>
  <c r="D93" i="16"/>
  <c r="C93" i="16"/>
  <c r="B93" i="16"/>
  <c r="D92" i="16"/>
  <c r="C92" i="16"/>
  <c r="B92" i="16"/>
  <c r="D91" i="16"/>
  <c r="C91" i="16"/>
  <c r="B91" i="16"/>
  <c r="D89" i="16"/>
  <c r="C89" i="16"/>
  <c r="B89" i="16"/>
  <c r="D88" i="16"/>
  <c r="C88" i="16"/>
  <c r="B88" i="16"/>
  <c r="D87" i="16"/>
  <c r="C87" i="16"/>
  <c r="B87" i="16"/>
  <c r="D86" i="16"/>
  <c r="C86" i="16"/>
  <c r="B86" i="16"/>
  <c r="D85" i="16"/>
  <c r="C85" i="16"/>
  <c r="B85" i="16"/>
  <c r="D84" i="16"/>
  <c r="C84" i="16"/>
  <c r="B84" i="16"/>
  <c r="D83" i="16"/>
  <c r="C83" i="16"/>
  <c r="B83" i="16"/>
  <c r="D82" i="16"/>
  <c r="C82" i="16"/>
  <c r="B82" i="16"/>
  <c r="D81" i="16"/>
  <c r="C81" i="16"/>
  <c r="B81" i="16"/>
  <c r="D80" i="16"/>
  <c r="C80" i="16"/>
  <c r="B80" i="16"/>
  <c r="D79" i="16"/>
  <c r="C79" i="16"/>
  <c r="B79" i="16"/>
  <c r="D78" i="16"/>
  <c r="C78" i="16"/>
  <c r="B78" i="16"/>
  <c r="D77" i="16"/>
  <c r="C77" i="16"/>
  <c r="B77" i="16"/>
  <c r="D76" i="16"/>
  <c r="C76" i="16"/>
  <c r="B76"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4" i="16"/>
  <c r="C64" i="16"/>
  <c r="B64" i="16"/>
  <c r="D63" i="16"/>
  <c r="C63" i="16"/>
  <c r="B63" i="16"/>
  <c r="D62" i="16"/>
  <c r="C62" i="16"/>
  <c r="B62" i="16"/>
  <c r="D61" i="16"/>
  <c r="C61" i="16"/>
  <c r="B61" i="16"/>
  <c r="D60" i="16"/>
  <c r="C60" i="16"/>
  <c r="B60" i="16"/>
  <c r="D58" i="16"/>
  <c r="C58" i="16"/>
  <c r="B58"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39" i="16"/>
  <c r="C39" i="16"/>
  <c r="B39" i="16"/>
  <c r="D38" i="16"/>
  <c r="C38" i="16"/>
  <c r="B38" i="16"/>
  <c r="D37" i="16"/>
  <c r="C37" i="16"/>
  <c r="B37" i="16"/>
  <c r="D36" i="16"/>
  <c r="C36" i="16"/>
  <c r="B36" i="16"/>
  <c r="D35" i="16"/>
  <c r="C35" i="16"/>
  <c r="B35" i="16"/>
  <c r="D34" i="16"/>
  <c r="C34" i="16"/>
  <c r="B34" i="16"/>
  <c r="D33" i="16"/>
  <c r="C33" i="16"/>
  <c r="B33" i="16"/>
  <c r="D345" i="16"/>
  <c r="C345" i="16"/>
  <c r="D336" i="16"/>
  <c r="C336" i="16"/>
  <c r="D327" i="16"/>
  <c r="C327" i="16"/>
  <c r="D311" i="16"/>
  <c r="C311" i="16"/>
  <c r="D305" i="16"/>
  <c r="C305" i="16"/>
  <c r="D366" i="16"/>
  <c r="C366" i="16"/>
  <c r="D357" i="16"/>
  <c r="C357" i="16"/>
  <c r="D339" i="16"/>
  <c r="C339" i="16"/>
  <c r="D291" i="16"/>
  <c r="C291" i="16"/>
  <c r="D282" i="16"/>
  <c r="C282" i="16"/>
  <c r="D279" i="16"/>
  <c r="C279" i="16"/>
  <c r="D276" i="16"/>
  <c r="C276" i="16"/>
  <c r="D272" i="16"/>
  <c r="C272" i="16"/>
  <c r="D267" i="16"/>
  <c r="C267" i="16"/>
  <c r="D261" i="16"/>
  <c r="C261" i="16"/>
  <c r="D250" i="16"/>
  <c r="C250" i="16"/>
  <c r="D237" i="16"/>
  <c r="C237" i="16"/>
  <c r="D207" i="16"/>
  <c r="C207" i="16"/>
  <c r="D200" i="16"/>
  <c r="C200" i="16"/>
  <c r="D195" i="16"/>
  <c r="C195" i="16"/>
  <c r="D179" i="16"/>
  <c r="C179" i="16"/>
  <c r="D167" i="16"/>
  <c r="C167" i="16"/>
  <c r="D150" i="16"/>
  <c r="C150" i="16"/>
  <c r="D126" i="16"/>
  <c r="C126" i="16"/>
  <c r="D109" i="16"/>
  <c r="C109" i="16"/>
  <c r="D90" i="16"/>
  <c r="C90" i="16"/>
  <c r="D75" i="16"/>
  <c r="C75" i="16"/>
  <c r="D65" i="16"/>
  <c r="C65" i="16"/>
  <c r="D59" i="16"/>
  <c r="C59" i="16"/>
  <c r="D40" i="16"/>
  <c r="C40" i="16"/>
  <c r="D32" i="16"/>
  <c r="C32" i="16"/>
  <c r="D23" i="16"/>
  <c r="C23" i="16"/>
  <c r="D17" i="16"/>
  <c r="C17" i="16"/>
  <c r="D7" i="16"/>
  <c r="C7" i="16"/>
  <c r="B26" i="16"/>
  <c r="D26" i="16"/>
  <c r="B27" i="16"/>
  <c r="D27" i="16"/>
  <c r="B28" i="16"/>
  <c r="D28" i="16"/>
  <c r="B29" i="16"/>
  <c r="D29" i="16"/>
  <c r="B30" i="16"/>
  <c r="D30" i="16"/>
  <c r="B31" i="16"/>
  <c r="D31" i="16"/>
  <c r="D25" i="16"/>
  <c r="B25" i="16"/>
  <c r="D22" i="16"/>
  <c r="C22" i="16"/>
  <c r="B22" i="16"/>
  <c r="D21" i="16"/>
  <c r="C21" i="16"/>
  <c r="B21" i="16"/>
  <c r="D20" i="16"/>
  <c r="C20" i="16"/>
  <c r="B20" i="16"/>
  <c r="D19" i="16"/>
  <c r="C19" i="16"/>
  <c r="B19" i="16"/>
  <c r="D18" i="16"/>
  <c r="C18" i="16"/>
  <c r="B18" i="16"/>
  <c r="B9" i="16"/>
  <c r="C9" i="16"/>
  <c r="D9" i="16"/>
  <c r="B10" i="16"/>
  <c r="C10" i="16"/>
  <c r="D10" i="16"/>
  <c r="B11" i="16"/>
  <c r="C11" i="16"/>
  <c r="D11" i="16"/>
  <c r="B12" i="16"/>
  <c r="C12" i="16"/>
  <c r="D12" i="16"/>
  <c r="B13" i="16"/>
  <c r="C13" i="16"/>
  <c r="D13" i="16"/>
  <c r="B14" i="16"/>
  <c r="C14" i="16"/>
  <c r="D14" i="16"/>
  <c r="B15" i="16"/>
  <c r="C15" i="16"/>
  <c r="D15" i="16"/>
  <c r="B16" i="16"/>
  <c r="C16" i="16"/>
  <c r="D16" i="16"/>
  <c r="D8" i="16"/>
  <c r="C8" i="16"/>
  <c r="B8" i="16"/>
  <c r="B21" i="14"/>
  <c r="B20" i="14"/>
  <c r="B19" i="14"/>
  <c r="H33" i="21" l="1"/>
  <c r="C21" i="14"/>
  <c r="E21" i="14" s="1"/>
  <c r="D21" i="14"/>
  <c r="E19" i="14"/>
  <c r="C20" i="14"/>
  <c r="E20" i="14" s="1"/>
  <c r="H34" i="21" l="1"/>
  <c r="E96" i="14"/>
  <c r="D119" i="25" s="1"/>
  <c r="E97" i="14"/>
  <c r="D120" i="25" s="1"/>
  <c r="E92" i="14"/>
  <c r="D115" i="25" s="1"/>
  <c r="E93" i="14"/>
  <c r="D116" i="25" s="1"/>
  <c r="E94" i="14"/>
  <c r="D117" i="25" s="1"/>
  <c r="E95" i="14"/>
  <c r="D118" i="25" s="1"/>
  <c r="E91" i="14"/>
  <c r="D114" i="25" s="1"/>
  <c r="E90" i="14"/>
  <c r="D113" i="25" s="1"/>
  <c r="F32" i="14"/>
  <c r="F43" i="14"/>
  <c r="F54" i="14"/>
  <c r="F62" i="14"/>
  <c r="F71" i="14"/>
  <c r="F80" i="14"/>
  <c r="F88" i="14"/>
  <c r="F97" i="14"/>
  <c r="B25" i="14"/>
  <c r="E25" i="14"/>
  <c r="D48" i="25" s="1"/>
  <c r="F25" i="14"/>
  <c r="B26" i="14"/>
  <c r="E26" i="14"/>
  <c r="D49" i="25" s="1"/>
  <c r="F26" i="14"/>
  <c r="B27" i="14"/>
  <c r="E27" i="14"/>
  <c r="D50" i="25" s="1"/>
  <c r="F27" i="14"/>
  <c r="B28" i="14"/>
  <c r="E28" i="14"/>
  <c r="D51" i="25" s="1"/>
  <c r="F28" i="14"/>
  <c r="B30" i="14"/>
  <c r="E30" i="14"/>
  <c r="D53" i="25" s="1"/>
  <c r="F30" i="14"/>
  <c r="F31" i="14"/>
  <c r="F33" i="14"/>
  <c r="F35" i="14"/>
  <c r="F36" i="14"/>
  <c r="F37" i="14"/>
  <c r="F39" i="14"/>
  <c r="F40" i="14"/>
  <c r="F42" i="14"/>
  <c r="F45" i="14"/>
  <c r="F46" i="14"/>
  <c r="F47" i="14"/>
  <c r="F48" i="14"/>
  <c r="F49" i="14"/>
  <c r="F50" i="14"/>
  <c r="F51" i="14"/>
  <c r="F55" i="14"/>
  <c r="F56" i="14"/>
  <c r="F57" i="14"/>
  <c r="F58" i="14"/>
  <c r="F59" i="14"/>
  <c r="F60" i="14"/>
  <c r="F61" i="14"/>
  <c r="F63" i="14"/>
  <c r="F64" i="14"/>
  <c r="F65" i="14"/>
  <c r="F66" i="14"/>
  <c r="F68" i="14"/>
  <c r="F69" i="14"/>
  <c r="F70" i="14"/>
  <c r="F72" i="14"/>
  <c r="F74" i="14"/>
  <c r="F75" i="14"/>
  <c r="F76" i="14"/>
  <c r="F77" i="14"/>
  <c r="F78" i="14"/>
  <c r="F79" i="14"/>
  <c r="F81" i="14"/>
  <c r="F82" i="14"/>
  <c r="F83" i="14"/>
  <c r="F84" i="14"/>
  <c r="F85" i="14"/>
  <c r="F86" i="14"/>
  <c r="F87" i="14"/>
  <c r="F90" i="14"/>
  <c r="F91" i="14"/>
  <c r="F92" i="14"/>
  <c r="F93" i="14"/>
  <c r="F94" i="14"/>
  <c r="F95" i="14"/>
  <c r="F96" i="14"/>
  <c r="F24" i="14"/>
  <c r="N290" i="20"/>
  <c r="T290" i="20" s="1"/>
  <c r="V290" i="20" s="1"/>
  <c r="N291" i="20"/>
  <c r="T291" i="20" s="1"/>
  <c r="V291" i="20" s="1"/>
  <c r="N292" i="20"/>
  <c r="T292" i="20" s="1"/>
  <c r="V292" i="20" s="1"/>
  <c r="N293" i="20"/>
  <c r="T293" i="20" s="1"/>
  <c r="V293" i="20" s="1"/>
  <c r="N294" i="20"/>
  <c r="T294" i="20" s="1"/>
  <c r="V294" i="20" s="1"/>
  <c r="N295" i="20"/>
  <c r="T295" i="20" s="1"/>
  <c r="B16" i="14"/>
  <c r="A107" i="14"/>
  <c r="A106" i="14"/>
  <c r="A105" i="14"/>
  <c r="A104" i="14"/>
  <c r="A103" i="14"/>
  <c r="A102" i="14"/>
  <c r="A101" i="14"/>
  <c r="N301" i="20"/>
  <c r="T301" i="20" s="1"/>
  <c r="V301" i="20" s="1"/>
  <c r="N297" i="20"/>
  <c r="T297" i="20" s="1"/>
  <c r="N289" i="20"/>
  <c r="T289" i="20" s="1"/>
  <c r="V289" i="20" s="1"/>
  <c r="N287" i="20"/>
  <c r="T287" i="20" s="1"/>
  <c r="V287" i="20" s="1"/>
  <c r="N283" i="20"/>
  <c r="T283" i="20" s="1"/>
  <c r="V283" i="20" s="1"/>
  <c r="N279" i="20"/>
  <c r="T279" i="20" s="1"/>
  <c r="V279" i="20" s="1"/>
  <c r="N277" i="20"/>
  <c r="T277" i="20" s="1"/>
  <c r="V277" i="20" s="1"/>
  <c r="N275" i="20"/>
  <c r="T275" i="20" s="1"/>
  <c r="V275" i="20" s="1"/>
  <c r="N273" i="20"/>
  <c r="T273" i="20" s="1"/>
  <c r="N271" i="20"/>
  <c r="T271" i="20" s="1"/>
  <c r="V271" i="20" s="1"/>
  <c r="N269" i="20"/>
  <c r="T269" i="20" s="1"/>
  <c r="V269" i="20" s="1"/>
  <c r="N267" i="20"/>
  <c r="T267" i="20" s="1"/>
  <c r="N265" i="20"/>
  <c r="T265" i="20" s="1"/>
  <c r="V265" i="20" s="1"/>
  <c r="N263" i="20"/>
  <c r="T263" i="20" s="1"/>
  <c r="V263" i="20" s="1"/>
  <c r="N261" i="20"/>
  <c r="T261" i="20" s="1"/>
  <c r="V261" i="20" s="1"/>
  <c r="N259" i="20"/>
  <c r="T259" i="20" s="1"/>
  <c r="V259" i="20" s="1"/>
  <c r="N258" i="20"/>
  <c r="T258" i="20" s="1"/>
  <c r="V258" i="20" s="1"/>
  <c r="N256" i="20"/>
  <c r="T256" i="20" s="1"/>
  <c r="N254" i="20"/>
  <c r="T254" i="20" s="1"/>
  <c r="N250" i="20"/>
  <c r="T250" i="20" s="1"/>
  <c r="N246" i="20"/>
  <c r="T246" i="20" s="1"/>
  <c r="V246" i="20" s="1"/>
  <c r="N242" i="20"/>
  <c r="T242" i="20" s="1"/>
  <c r="N238" i="20"/>
  <c r="T238" i="20" s="1"/>
  <c r="B97" i="14"/>
  <c r="B96" i="14"/>
  <c r="B95" i="14"/>
  <c r="B94" i="14"/>
  <c r="B93" i="14"/>
  <c r="B92" i="14"/>
  <c r="B91" i="14"/>
  <c r="B90" i="14"/>
  <c r="E88" i="14"/>
  <c r="D111" i="25" s="1"/>
  <c r="B88" i="14"/>
  <c r="E87" i="14"/>
  <c r="D110" i="25" s="1"/>
  <c r="B87" i="14"/>
  <c r="E86" i="14"/>
  <c r="D109" i="25" s="1"/>
  <c r="B86" i="14"/>
  <c r="E85" i="14"/>
  <c r="D108" i="25" s="1"/>
  <c r="B85" i="14"/>
  <c r="E84" i="14"/>
  <c r="D107" i="25" s="1"/>
  <c r="B84" i="14"/>
  <c r="E83" i="14"/>
  <c r="D106" i="25" s="1"/>
  <c r="B83" i="14"/>
  <c r="E82" i="14"/>
  <c r="D105" i="25" s="1"/>
  <c r="B82" i="14"/>
  <c r="E81" i="14"/>
  <c r="D104" i="25" s="1"/>
  <c r="B81" i="14"/>
  <c r="E80" i="14"/>
  <c r="D103" i="25" s="1"/>
  <c r="B80" i="14"/>
  <c r="E79" i="14"/>
  <c r="D102" i="25" s="1"/>
  <c r="B79" i="14"/>
  <c r="E78" i="14"/>
  <c r="D101" i="25" s="1"/>
  <c r="B78" i="14"/>
  <c r="E77" i="14"/>
  <c r="D100" i="25" s="1"/>
  <c r="B77" i="14"/>
  <c r="E76" i="14"/>
  <c r="D99" i="25" s="1"/>
  <c r="B76" i="14"/>
  <c r="E75" i="14"/>
  <c r="D98" i="25" s="1"/>
  <c r="B75" i="14"/>
  <c r="E74" i="14"/>
  <c r="D97" i="25" s="1"/>
  <c r="B74" i="14"/>
  <c r="E72" i="14"/>
  <c r="D95" i="25" s="1"/>
  <c r="B72" i="14"/>
  <c r="E71" i="14"/>
  <c r="D94" i="25" s="1"/>
  <c r="B71" i="14"/>
  <c r="E70" i="14"/>
  <c r="D93" i="25" s="1"/>
  <c r="B70" i="14"/>
  <c r="E69" i="14"/>
  <c r="D92" i="25" s="1"/>
  <c r="B69" i="14"/>
  <c r="E68" i="14"/>
  <c r="D91" i="25" s="1"/>
  <c r="B68" i="14"/>
  <c r="E66" i="14"/>
  <c r="D89" i="25" s="1"/>
  <c r="B66" i="14"/>
  <c r="E65" i="14"/>
  <c r="D88" i="25" s="1"/>
  <c r="B65" i="14"/>
  <c r="E64" i="14"/>
  <c r="D87" i="25" s="1"/>
  <c r="B64" i="14"/>
  <c r="E63" i="14"/>
  <c r="D86" i="25" s="1"/>
  <c r="B63" i="14"/>
  <c r="E62" i="14"/>
  <c r="D85" i="25" s="1"/>
  <c r="B62" i="14"/>
  <c r="E61" i="14"/>
  <c r="D84" i="25" s="1"/>
  <c r="B61" i="14"/>
  <c r="E60" i="14"/>
  <c r="D83" i="25" s="1"/>
  <c r="B60" i="14"/>
  <c r="E59" i="14"/>
  <c r="D82" i="25" s="1"/>
  <c r="B59" i="14"/>
  <c r="E58" i="14"/>
  <c r="D81" i="25" s="1"/>
  <c r="B58" i="14"/>
  <c r="E57" i="14"/>
  <c r="D80" i="25" s="1"/>
  <c r="B57" i="14"/>
  <c r="E56" i="14"/>
  <c r="D79" i="25" s="1"/>
  <c r="B56" i="14"/>
  <c r="E55" i="14"/>
  <c r="D78" i="25" s="1"/>
  <c r="B55" i="14"/>
  <c r="E54" i="14"/>
  <c r="D77" i="25" s="1"/>
  <c r="B54" i="14"/>
  <c r="E51" i="14"/>
  <c r="D74" i="25" s="1"/>
  <c r="B51" i="14"/>
  <c r="E50" i="14"/>
  <c r="D73" i="25" s="1"/>
  <c r="B50" i="14"/>
  <c r="E49" i="14"/>
  <c r="D72" i="25" s="1"/>
  <c r="B49" i="14"/>
  <c r="E48" i="14"/>
  <c r="D71" i="25" s="1"/>
  <c r="B48" i="14"/>
  <c r="E47" i="14"/>
  <c r="D70" i="25" s="1"/>
  <c r="B47" i="14"/>
  <c r="E46" i="14"/>
  <c r="D69" i="25" s="1"/>
  <c r="B46" i="14"/>
  <c r="E45" i="14"/>
  <c r="D68" i="25" s="1"/>
  <c r="B45" i="14"/>
  <c r="E43" i="14"/>
  <c r="D66" i="25" s="1"/>
  <c r="B43" i="14"/>
  <c r="E42" i="14"/>
  <c r="D65" i="25" s="1"/>
  <c r="B42" i="14"/>
  <c r="E40" i="14"/>
  <c r="D63" i="25" s="1"/>
  <c r="B40" i="14"/>
  <c r="E39" i="14"/>
  <c r="D62" i="25" s="1"/>
  <c r="B39" i="14"/>
  <c r="E37" i="14"/>
  <c r="D60" i="25" s="1"/>
  <c r="B37" i="14"/>
  <c r="E36" i="14"/>
  <c r="D59" i="25" s="1"/>
  <c r="B36" i="14"/>
  <c r="E35" i="14"/>
  <c r="D58" i="25" s="1"/>
  <c r="B35" i="14"/>
  <c r="E33" i="14"/>
  <c r="D56" i="25" s="1"/>
  <c r="B33" i="14"/>
  <c r="E32" i="14"/>
  <c r="D55" i="25" s="1"/>
  <c r="B32" i="14"/>
  <c r="E31" i="14"/>
  <c r="D54" i="25" s="1"/>
  <c r="B31" i="14"/>
  <c r="E24" i="14"/>
  <c r="D47" i="25" s="1"/>
  <c r="B24" i="14"/>
  <c r="B17" i="14"/>
  <c r="B15" i="14"/>
  <c r="B14" i="14"/>
  <c r="B13" i="14"/>
  <c r="A65" i="13"/>
  <c r="A64" i="13"/>
  <c r="A63" i="13"/>
  <c r="A62" i="13"/>
  <c r="A61" i="13"/>
  <c r="A60" i="13"/>
  <c r="A59" i="13"/>
  <c r="N333" i="20"/>
  <c r="N330" i="20"/>
  <c r="T330" i="20" s="1"/>
  <c r="N329" i="20"/>
  <c r="N326" i="20"/>
  <c r="N325" i="20"/>
  <c r="N322" i="20"/>
  <c r="T322" i="20" s="1"/>
  <c r="V322" i="20" s="1"/>
  <c r="N321" i="20"/>
  <c r="N318" i="20"/>
  <c r="N317" i="20"/>
  <c r="N313" i="20"/>
  <c r="N310" i="20"/>
  <c r="N306" i="20"/>
  <c r="N305" i="20"/>
  <c r="B55" i="13"/>
  <c r="B346" i="22" s="1"/>
  <c r="B54" i="13"/>
  <c r="B345" i="22" s="1"/>
  <c r="B53" i="13"/>
  <c r="B344" i="22" s="1"/>
  <c r="B52" i="13"/>
  <c r="B343" i="22" s="1"/>
  <c r="B51" i="13"/>
  <c r="B342" i="22" s="1"/>
  <c r="B50" i="13"/>
  <c r="B341" i="22" s="1"/>
  <c r="B48" i="13"/>
  <c r="B339" i="22" s="1"/>
  <c r="B47" i="13"/>
  <c r="B338" i="22" s="1"/>
  <c r="B46" i="13"/>
  <c r="B337" i="22" s="1"/>
  <c r="B45" i="13"/>
  <c r="B336" i="22" s="1"/>
  <c r="B44" i="13"/>
  <c r="B335" i="22" s="1"/>
  <c r="B43" i="13"/>
  <c r="B334" i="22" s="1"/>
  <c r="B42" i="13"/>
  <c r="B333" i="22" s="1"/>
  <c r="B41" i="13"/>
  <c r="B332" i="22" s="1"/>
  <c r="B39" i="13"/>
  <c r="B330" i="22" s="1"/>
  <c r="B329" i="22"/>
  <c r="B37" i="13"/>
  <c r="B328" i="22" s="1"/>
  <c r="B36" i="13"/>
  <c r="B327" i="22" s="1"/>
  <c r="B35" i="13"/>
  <c r="B326" i="22" s="1"/>
  <c r="B33" i="13"/>
  <c r="B324" i="22" s="1"/>
  <c r="B32" i="13"/>
  <c r="B323" i="22" s="1"/>
  <c r="B31" i="13"/>
  <c r="B322" i="22" s="1"/>
  <c r="B30" i="13"/>
  <c r="B321" i="22" s="1"/>
  <c r="B29" i="13"/>
  <c r="B320" i="22" s="1"/>
  <c r="B27" i="13"/>
  <c r="B318" i="22" s="1"/>
  <c r="B26" i="13"/>
  <c r="B317" i="22" s="1"/>
  <c r="B25" i="13"/>
  <c r="B316" i="22" s="1"/>
  <c r="B24" i="13"/>
  <c r="B315" i="22" s="1"/>
  <c r="B23" i="13"/>
  <c r="B314" i="22" s="1"/>
  <c r="B21" i="13"/>
  <c r="B312" i="22" s="1"/>
  <c r="B20" i="13"/>
  <c r="B311" i="22" s="1"/>
  <c r="D18" i="13"/>
  <c r="C18" i="13"/>
  <c r="B18" i="13"/>
  <c r="B16" i="13"/>
  <c r="B15" i="13"/>
  <c r="B14" i="13"/>
  <c r="B13" i="13"/>
  <c r="N230" i="20"/>
  <c r="N231" i="20"/>
  <c r="N234" i="20"/>
  <c r="N61" i="20"/>
  <c r="T61" i="20" s="1"/>
  <c r="N62" i="20"/>
  <c r="N187" i="20"/>
  <c r="N188" i="20"/>
  <c r="N190" i="20"/>
  <c r="N191" i="20"/>
  <c r="T191" i="20" s="1"/>
  <c r="N194" i="20"/>
  <c r="N195" i="20"/>
  <c r="N198" i="20"/>
  <c r="N199" i="20"/>
  <c r="N202" i="20"/>
  <c r="N203" i="20"/>
  <c r="N206" i="20"/>
  <c r="N207" i="20"/>
  <c r="N208" i="20"/>
  <c r="N210" i="20"/>
  <c r="N211" i="20"/>
  <c r="T211" i="20" s="1"/>
  <c r="N214" i="20"/>
  <c r="T214" i="20" s="1"/>
  <c r="N216" i="20"/>
  <c r="N218" i="20"/>
  <c r="N219" i="20"/>
  <c r="N220" i="20"/>
  <c r="N222" i="20"/>
  <c r="N226" i="20"/>
  <c r="N58" i="20"/>
  <c r="B24" i="12"/>
  <c r="B247" i="22" s="1"/>
  <c r="B25" i="12"/>
  <c r="B26" i="12"/>
  <c r="B250" i="22" s="1"/>
  <c r="B27" i="12"/>
  <c r="B251" i="22" s="1"/>
  <c r="B28" i="12"/>
  <c r="B252" i="22" s="1"/>
  <c r="B29" i="12"/>
  <c r="B253" i="22" s="1"/>
  <c r="B30" i="12"/>
  <c r="B254" i="22" s="1"/>
  <c r="B31" i="12"/>
  <c r="B255" i="22" s="1"/>
  <c r="D21" i="12"/>
  <c r="C21" i="12"/>
  <c r="B21" i="12"/>
  <c r="D20" i="12"/>
  <c r="B20" i="12"/>
  <c r="D19" i="12"/>
  <c r="B19" i="12"/>
  <c r="D18" i="12"/>
  <c r="C18" i="12"/>
  <c r="B18" i="12"/>
  <c r="D18" i="9"/>
  <c r="C18" i="9"/>
  <c r="E36" i="9" s="1"/>
  <c r="B18" i="9"/>
  <c r="D18" i="10"/>
  <c r="C18" i="10"/>
  <c r="B18" i="10"/>
  <c r="D18" i="11"/>
  <c r="C18" i="11"/>
  <c r="B18" i="11"/>
  <c r="A94" i="12"/>
  <c r="A93" i="12"/>
  <c r="A92" i="12"/>
  <c r="A91" i="12"/>
  <c r="A90" i="12"/>
  <c r="A89" i="12"/>
  <c r="A88" i="12"/>
  <c r="B85" i="12"/>
  <c r="B309" i="22" s="1"/>
  <c r="B84" i="12"/>
  <c r="B308" i="22" s="1"/>
  <c r="B83" i="12"/>
  <c r="B307" i="22" s="1"/>
  <c r="B82" i="12"/>
  <c r="B306" i="22" s="1"/>
  <c r="B81" i="12"/>
  <c r="B305" i="22" s="1"/>
  <c r="B80" i="12"/>
  <c r="B304" i="22" s="1"/>
  <c r="B79" i="12"/>
  <c r="B303" i="22" s="1"/>
  <c r="B78" i="12"/>
  <c r="B302" i="22" s="1"/>
  <c r="B77" i="12"/>
  <c r="B301" i="22" s="1"/>
  <c r="B76" i="12"/>
  <c r="B300" i="22" s="1"/>
  <c r="B74" i="12"/>
  <c r="B298" i="22" s="1"/>
  <c r="B73" i="12"/>
  <c r="B297" i="22" s="1"/>
  <c r="B72" i="12"/>
  <c r="B296" i="22" s="1"/>
  <c r="B71" i="12"/>
  <c r="B295" i="22" s="1"/>
  <c r="B70" i="12"/>
  <c r="B294" i="22" s="1"/>
  <c r="B69" i="12"/>
  <c r="B293" i="22" s="1"/>
  <c r="B68" i="12"/>
  <c r="B292" i="22" s="1"/>
  <c r="B67" i="12"/>
  <c r="B291" i="22" s="1"/>
  <c r="B66" i="12"/>
  <c r="B290" i="22" s="1"/>
  <c r="B65" i="12"/>
  <c r="B289" i="22" s="1"/>
  <c r="B64" i="12"/>
  <c r="B288" i="22" s="1"/>
  <c r="B63" i="12"/>
  <c r="B287" i="22" s="1"/>
  <c r="B61" i="12"/>
  <c r="B285" i="22" s="1"/>
  <c r="B60" i="12"/>
  <c r="B284" i="22" s="1"/>
  <c r="B59" i="12"/>
  <c r="B283" i="22" s="1"/>
  <c r="B58" i="12"/>
  <c r="B282" i="22" s="1"/>
  <c r="B57" i="12"/>
  <c r="B281" i="22" s="1"/>
  <c r="B56" i="12"/>
  <c r="B280" i="22" s="1"/>
  <c r="B55" i="12"/>
  <c r="B279" i="22" s="1"/>
  <c r="B54" i="12"/>
  <c r="B278" i="22" s="1"/>
  <c r="B53" i="12"/>
  <c r="B277" i="22" s="1"/>
  <c r="B52" i="12"/>
  <c r="B276" i="22" s="1"/>
  <c r="B51" i="12"/>
  <c r="B275" i="22" s="1"/>
  <c r="B50" i="12"/>
  <c r="B274" i="22" s="1"/>
  <c r="B49" i="12"/>
  <c r="B273" i="22" s="1"/>
  <c r="B48" i="12"/>
  <c r="B272" i="22" s="1"/>
  <c r="B47" i="12"/>
  <c r="B271" i="22" s="1"/>
  <c r="B46" i="12"/>
  <c r="B270" i="22" s="1"/>
  <c r="B45" i="12"/>
  <c r="B269" i="22" s="1"/>
  <c r="B44" i="12"/>
  <c r="B268" i="22" s="1"/>
  <c r="B43" i="12"/>
  <c r="B267" i="22" s="1"/>
  <c r="B42" i="12"/>
  <c r="B266" i="22" s="1"/>
  <c r="B41" i="12"/>
  <c r="B265" i="22" s="1"/>
  <c r="B40" i="12"/>
  <c r="B264" i="22" s="1"/>
  <c r="B39" i="12"/>
  <c r="B263" i="22" s="1"/>
  <c r="B38" i="12"/>
  <c r="B262" i="22" s="1"/>
  <c r="B37" i="12"/>
  <c r="B261" i="22" s="1"/>
  <c r="B36" i="12"/>
  <c r="B260" i="22" s="1"/>
  <c r="B35" i="12"/>
  <c r="B259" i="22" s="1"/>
  <c r="B34" i="12"/>
  <c r="B258" i="22" s="1"/>
  <c r="B33" i="12"/>
  <c r="B257" i="22" s="1"/>
  <c r="B23" i="12"/>
  <c r="B246" i="22" s="1"/>
  <c r="B16" i="12"/>
  <c r="B15" i="12"/>
  <c r="B14" i="12"/>
  <c r="B13" i="12"/>
  <c r="N38" i="20"/>
  <c r="N42" i="20"/>
  <c r="N44" i="20"/>
  <c r="N49" i="20"/>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N183" i="20"/>
  <c r="T183" i="20" s="1"/>
  <c r="N182" i="20"/>
  <c r="T182" i="20" s="1"/>
  <c r="N179" i="20"/>
  <c r="N178" i="20"/>
  <c r="N177" i="20"/>
  <c r="N158" i="20"/>
  <c r="N157" i="20"/>
  <c r="A78" i="10"/>
  <c r="A79" i="10"/>
  <c r="A80" i="10"/>
  <c r="A81" i="10"/>
  <c r="A82" i="10"/>
  <c r="A83" i="10"/>
  <c r="A84" i="10"/>
  <c r="N154" i="20"/>
  <c r="N153" i="20"/>
  <c r="T153" i="20" s="1"/>
  <c r="N151" i="20"/>
  <c r="N149" i="20"/>
  <c r="N147" i="20"/>
  <c r="N77" i="20"/>
  <c r="T77" i="20" s="1"/>
  <c r="N70" i="20"/>
  <c r="N69" i="20"/>
  <c r="T69" i="20" s="1"/>
  <c r="D186" i="22"/>
  <c r="C190" i="25" s="1"/>
  <c r="D116" i="22"/>
  <c r="D117" i="22"/>
  <c r="D118" i="22"/>
  <c r="D119" i="22"/>
  <c r="D120" i="22"/>
  <c r="D121" i="22"/>
  <c r="C202" i="25" s="1"/>
  <c r="D122" i="22"/>
  <c r="C203" i="25" s="1"/>
  <c r="D123" i="22"/>
  <c r="C204" i="25" s="1"/>
  <c r="D124" i="22"/>
  <c r="D125" i="22"/>
  <c r="C205" i="25" s="1"/>
  <c r="D126" i="22"/>
  <c r="C206" i="25" s="1"/>
  <c r="D82" i="22"/>
  <c r="D83" i="22"/>
  <c r="C137" i="25" s="1"/>
  <c r="D84" i="22"/>
  <c r="C138" i="25" s="1"/>
  <c r="C139" i="25"/>
  <c r="D86" i="22"/>
  <c r="C140" i="25" s="1"/>
  <c r="D87" i="22"/>
  <c r="C141" i="25" s="1"/>
  <c r="D89" i="22"/>
  <c r="C146" i="25" s="1"/>
  <c r="D90" i="22"/>
  <c r="C147" i="25" s="1"/>
  <c r="D91" i="22"/>
  <c r="C148" i="25" s="1"/>
  <c r="D92" i="22"/>
  <c r="C149" i="25" s="1"/>
  <c r="D93" i="22"/>
  <c r="D95" i="22"/>
  <c r="C171" i="25" s="1"/>
  <c r="D96" i="22"/>
  <c r="C172" i="25" s="1"/>
  <c r="D97" i="22"/>
  <c r="D98" i="22"/>
  <c r="D99" i="22"/>
  <c r="D100" i="22"/>
  <c r="D101" i="22"/>
  <c r="D102" i="22"/>
  <c r="D103" i="22"/>
  <c r="D104" i="22"/>
  <c r="D105" i="22"/>
  <c r="D106" i="22"/>
  <c r="D107" i="22"/>
  <c r="D108" i="22"/>
  <c r="D109" i="22"/>
  <c r="D110" i="22"/>
  <c r="D112" i="22"/>
  <c r="D113" i="22"/>
  <c r="D114" i="22"/>
  <c r="C200" i="25" s="1"/>
  <c r="D115" i="22"/>
  <c r="C201" i="25" s="1"/>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N133" i="20"/>
  <c r="N127" i="20"/>
  <c r="T127" i="20" s="1"/>
  <c r="N123" i="20"/>
  <c r="N121" i="20"/>
  <c r="T121" i="20" s="1"/>
  <c r="N119" i="20"/>
  <c r="N115" i="20"/>
  <c r="T115" i="20" s="1"/>
  <c r="N95" i="20"/>
  <c r="T95" i="20" s="1"/>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N173" i="20"/>
  <c r="N172" i="20"/>
  <c r="N170" i="20"/>
  <c r="N166" i="20"/>
  <c r="T166" i="20" s="1"/>
  <c r="N165" i="20"/>
  <c r="N164" i="20"/>
  <c r="A71" i="8"/>
  <c r="A72" i="8"/>
  <c r="A73" i="8"/>
  <c r="A74" i="8"/>
  <c r="A75" i="8"/>
  <c r="A76" i="8"/>
  <c r="A77" i="8"/>
  <c r="N162" i="20"/>
  <c r="N109" i="20"/>
  <c r="N108" i="20"/>
  <c r="N107" i="20"/>
  <c r="N105" i="20"/>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29" i="4"/>
  <c r="B72" i="22" s="1"/>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81" i="22"/>
  <c r="C136" i="25" s="1"/>
  <c r="B22" i="8"/>
  <c r="B81" i="22" s="1"/>
  <c r="E24" i="4"/>
  <c r="D67" i="22" s="1"/>
  <c r="C127" i="25" s="1"/>
  <c r="E25" i="4"/>
  <c r="D68" i="22" s="1"/>
  <c r="C128" i="25" s="1"/>
  <c r="E26" i="4"/>
  <c r="D69" i="22" s="1"/>
  <c r="C129" i="25" s="1"/>
  <c r="E27" i="4"/>
  <c r="D70" i="22" s="1"/>
  <c r="E29" i="4"/>
  <c r="D72" i="22" s="1"/>
  <c r="D73" i="22"/>
  <c r="E31" i="4"/>
  <c r="D74" i="22" s="1"/>
  <c r="D75" i="22"/>
  <c r="C131" i="25" s="1"/>
  <c r="E33" i="4"/>
  <c r="D76" i="22" s="1"/>
  <c r="C132" i="25" s="1"/>
  <c r="E34" i="4"/>
  <c r="D77" i="22" s="1"/>
  <c r="C133" i="25" s="1"/>
  <c r="E23" i="4"/>
  <c r="D66" i="22" s="1"/>
  <c r="C126" i="25" s="1"/>
  <c r="V238" i="20" l="1"/>
  <c r="A9" i="21"/>
  <c r="C9" i="21" s="1"/>
  <c r="E32" i="13"/>
  <c r="D323" i="22" s="1"/>
  <c r="E35" i="13"/>
  <c r="D326" i="22" s="1"/>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V179" i="20" s="1"/>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V178" i="20" s="1"/>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V177" i="20" s="1"/>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9" i="22"/>
  <c r="B248" i="22"/>
  <c r="A13" i="22"/>
  <c r="C13" i="22" s="1"/>
  <c r="A11" i="22"/>
  <c r="C11" i="22" s="1"/>
  <c r="A12" i="22"/>
  <c r="C12" i="22" s="1"/>
  <c r="K4" i="20"/>
  <c r="N4" i="20"/>
  <c r="A14" i="22"/>
  <c r="C14" i="22" s="1"/>
  <c r="K173" i="20"/>
  <c r="O173" i="20" s="1"/>
  <c r="K203" i="20"/>
  <c r="O203" i="20" s="1"/>
  <c r="K279" i="20"/>
  <c r="O279" i="20" s="1"/>
  <c r="K108" i="20"/>
  <c r="O108" i="20" s="1"/>
  <c r="K166" i="20"/>
  <c r="O166" i="20" s="1"/>
  <c r="K115" i="20"/>
  <c r="O115" i="20" s="1"/>
  <c r="K123" i="20"/>
  <c r="O123" i="20" s="1"/>
  <c r="K69" i="20"/>
  <c r="O69" i="20" s="1"/>
  <c r="K77" i="20"/>
  <c r="O77" i="20" s="1"/>
  <c r="K147" i="20"/>
  <c r="O147" i="20" s="1"/>
  <c r="K179" i="20"/>
  <c r="O179" i="20" s="1"/>
  <c r="K226" i="20"/>
  <c r="O226" i="20" s="1"/>
  <c r="K218" i="20"/>
  <c r="O218" i="20" s="1"/>
  <c r="K210" i="20"/>
  <c r="O210" i="20" s="1"/>
  <c r="K202" i="20"/>
  <c r="O202" i="20" s="1"/>
  <c r="K194" i="20"/>
  <c r="O194" i="20" s="1"/>
  <c r="K234" i="20"/>
  <c r="O234" i="20" s="1"/>
  <c r="K305" i="20"/>
  <c r="O305" i="20" s="1"/>
  <c r="K313" i="20"/>
  <c r="O313" i="20" s="1"/>
  <c r="K322" i="20"/>
  <c r="O322" i="20" s="1"/>
  <c r="K330" i="20"/>
  <c r="O330" i="20" s="1"/>
  <c r="K261" i="20"/>
  <c r="O261" i="20" s="1"/>
  <c r="K292" i="20"/>
  <c r="O292" i="20" s="1"/>
  <c r="K219" i="20"/>
  <c r="O219" i="20" s="1"/>
  <c r="K269" i="20"/>
  <c r="O269" i="20" s="1"/>
  <c r="K44" i="20"/>
  <c r="O44" i="20" s="1"/>
  <c r="K133" i="20"/>
  <c r="O133" i="20" s="1"/>
  <c r="K149" i="20"/>
  <c r="O149" i="20" s="1"/>
  <c r="K158" i="20"/>
  <c r="O158" i="20" s="1"/>
  <c r="K216" i="20"/>
  <c r="O216" i="20" s="1"/>
  <c r="K208" i="20"/>
  <c r="O208" i="20" s="1"/>
  <c r="K62" i="20"/>
  <c r="O62" i="20" s="1"/>
  <c r="K263" i="20"/>
  <c r="O263" i="20" s="1"/>
  <c r="K273" i="20"/>
  <c r="O273" i="20" s="1"/>
  <c r="K283" i="20"/>
  <c r="O283" i="20" s="1"/>
  <c r="K290" i="20"/>
  <c r="O290" i="20" s="1"/>
  <c r="K165" i="20"/>
  <c r="O165" i="20" s="1"/>
  <c r="K187" i="20"/>
  <c r="O187" i="20" s="1"/>
  <c r="K321" i="20"/>
  <c r="O321" i="20" s="1"/>
  <c r="K259" i="20"/>
  <c r="O259" i="20" s="1"/>
  <c r="K109" i="20"/>
  <c r="O109" i="20" s="1"/>
  <c r="K70" i="20"/>
  <c r="O70" i="20" s="1"/>
  <c r="K199" i="20"/>
  <c r="O199" i="20" s="1"/>
  <c r="K191" i="20"/>
  <c r="O191" i="20" s="1"/>
  <c r="K61" i="20"/>
  <c r="O61" i="20" s="1"/>
  <c r="K231" i="20"/>
  <c r="O231" i="20" s="1"/>
  <c r="K317" i="20"/>
  <c r="O317" i="20" s="1"/>
  <c r="K325" i="20"/>
  <c r="O325" i="20" s="1"/>
  <c r="K333" i="20"/>
  <c r="O333" i="20" s="1"/>
  <c r="K254" i="20"/>
  <c r="O254" i="20" s="1"/>
  <c r="K265" i="20"/>
  <c r="O265" i="20" s="1"/>
  <c r="K107" i="20"/>
  <c r="O107" i="20" s="1"/>
  <c r="K178" i="20"/>
  <c r="O178" i="20" s="1"/>
  <c r="K38" i="20"/>
  <c r="O38" i="20" s="1"/>
  <c r="K211" i="20"/>
  <c r="O211" i="20" s="1"/>
  <c r="K289" i="20"/>
  <c r="O289" i="20" s="1"/>
  <c r="K293" i="20"/>
  <c r="O293" i="20" s="1"/>
  <c r="K271" i="20"/>
  <c r="O271" i="20" s="1"/>
  <c r="K42" i="20"/>
  <c r="O42" i="20" s="1"/>
  <c r="K207" i="20"/>
  <c r="O207" i="20" s="1"/>
  <c r="K170" i="20"/>
  <c r="O170" i="20" s="1"/>
  <c r="K95" i="20"/>
  <c r="K119" i="20"/>
  <c r="O119" i="20" s="1"/>
  <c r="K127" i="20"/>
  <c r="O127" i="20" s="1"/>
  <c r="K151" i="20"/>
  <c r="O151" i="20" s="1"/>
  <c r="K183" i="20"/>
  <c r="O183" i="20" s="1"/>
  <c r="K49" i="20"/>
  <c r="O49" i="20" s="1"/>
  <c r="K58" i="20"/>
  <c r="O58" i="20" s="1"/>
  <c r="K222" i="20"/>
  <c r="O222" i="20" s="1"/>
  <c r="K214" i="20"/>
  <c r="O214" i="20" s="1"/>
  <c r="K206" i="20"/>
  <c r="O206" i="20" s="1"/>
  <c r="K198" i="20"/>
  <c r="O198" i="20" s="1"/>
  <c r="K190" i="20"/>
  <c r="O190" i="20" s="1"/>
  <c r="K230" i="20"/>
  <c r="O230" i="20" s="1"/>
  <c r="K318" i="20"/>
  <c r="O318" i="20" s="1"/>
  <c r="K326" i="20"/>
  <c r="O326" i="20" s="1"/>
  <c r="K256" i="20"/>
  <c r="O256" i="20" s="1"/>
  <c r="K275" i="20"/>
  <c r="O275" i="20" s="1"/>
  <c r="K301" i="20"/>
  <c r="O301" i="20" s="1"/>
  <c r="K154" i="20"/>
  <c r="O154" i="20" s="1"/>
  <c r="K195" i="20"/>
  <c r="O195" i="20" s="1"/>
  <c r="K250" i="20"/>
  <c r="O250" i="20" s="1"/>
  <c r="K242" i="20"/>
  <c r="O242" i="20" s="1"/>
  <c r="K182" i="20"/>
  <c r="O182" i="20" s="1"/>
  <c r="K105" i="20"/>
  <c r="O105" i="20" s="1"/>
  <c r="K162" i="20"/>
  <c r="O162" i="20" s="1"/>
  <c r="K310" i="20"/>
  <c r="O310" i="20" s="1"/>
  <c r="K246" i="20"/>
  <c r="O246" i="20" s="1"/>
  <c r="K267" i="20"/>
  <c r="O267" i="20" s="1"/>
  <c r="K277" i="20"/>
  <c r="O277" i="20" s="1"/>
  <c r="K287" i="20"/>
  <c r="O287" i="20" s="1"/>
  <c r="K295" i="20"/>
  <c r="O295" i="20" s="1"/>
  <c r="K329" i="20"/>
  <c r="O329" i="20" s="1"/>
  <c r="K238" i="20"/>
  <c r="O238" i="20" s="1"/>
  <c r="K157" i="20"/>
  <c r="O157" i="20" s="1"/>
  <c r="K306" i="20"/>
  <c r="O306" i="20" s="1"/>
  <c r="K297" i="20"/>
  <c r="O297" i="20" s="1"/>
  <c r="K291" i="20"/>
  <c r="O291" i="20" s="1"/>
  <c r="K164" i="20"/>
  <c r="O164" i="20" s="1"/>
  <c r="K172" i="20"/>
  <c r="O172" i="20" s="1"/>
  <c r="K121" i="20"/>
  <c r="O121" i="20" s="1"/>
  <c r="K153" i="20"/>
  <c r="O153" i="20" s="1"/>
  <c r="K177" i="20"/>
  <c r="O177" i="20" s="1"/>
  <c r="K220" i="20"/>
  <c r="O220" i="20" s="1"/>
  <c r="K188" i="20"/>
  <c r="O188" i="20" s="1"/>
  <c r="K258" i="20"/>
  <c r="O258" i="20" s="1"/>
  <c r="K294" i="20"/>
  <c r="O294" i="20" s="1"/>
  <c r="N314" i="20"/>
  <c r="N309" i="20"/>
  <c r="N215" i="20"/>
  <c r="N186" i="20"/>
  <c r="T186" i="20" s="1"/>
  <c r="N55" i="20"/>
  <c r="N176" i="20"/>
  <c r="N150" i="20"/>
  <c r="T150" i="20" s="1"/>
  <c r="N135" i="20"/>
  <c r="N25" i="20"/>
  <c r="F20" i="14"/>
  <c r="N39" i="20"/>
  <c r="N13" i="20"/>
  <c r="T13" i="20" s="1"/>
  <c r="V13" i="20" s="1"/>
  <c r="N22" i="20"/>
  <c r="N21" i="20"/>
  <c r="N41" i="20"/>
  <c r="N48" i="20"/>
  <c r="N40" i="20"/>
  <c r="N169" i="20"/>
  <c r="N312" i="20"/>
  <c r="N139" i="20"/>
  <c r="N141" i="20"/>
  <c r="N54" i="20"/>
  <c r="N53" i="20"/>
  <c r="T53" i="20" s="1"/>
  <c r="N28" i="20"/>
  <c r="N103" i="20"/>
  <c r="N102" i="20"/>
  <c r="T102" i="20" s="1"/>
  <c r="N97" i="20"/>
  <c r="N30" i="20"/>
  <c r="T30" i="20" s="1"/>
  <c r="N29" i="20"/>
  <c r="N101" i="20"/>
  <c r="N52" i="20"/>
  <c r="T52" i="20" s="1"/>
  <c r="N27" i="20"/>
  <c r="N100" i="20"/>
  <c r="N51" i="20"/>
  <c r="T51" i="20" s="1"/>
  <c r="N26" i="20"/>
  <c r="N99" i="20"/>
  <c r="T99" i="20" s="1"/>
  <c r="N50" i="20"/>
  <c r="T50" i="20" s="1"/>
  <c r="N171" i="20"/>
  <c r="N98" i="20"/>
  <c r="N31" i="20"/>
  <c r="T31" i="20" s="1"/>
  <c r="N20" i="20"/>
  <c r="E51" i="13"/>
  <c r="D342" i="22" s="1"/>
  <c r="E43" i="13"/>
  <c r="D334" i="22" s="1"/>
  <c r="E52" i="13"/>
  <c r="D343" i="22" s="1"/>
  <c r="E44" i="13"/>
  <c r="D335" i="22" s="1"/>
  <c r="E53" i="13"/>
  <c r="D344" i="22" s="1"/>
  <c r="E45" i="13"/>
  <c r="D336" i="22" s="1"/>
  <c r="E54" i="13"/>
  <c r="D345" i="22" s="1"/>
  <c r="E46" i="13"/>
  <c r="D337" i="22" s="1"/>
  <c r="E55" i="13"/>
  <c r="D346" i="22" s="1"/>
  <c r="E47" i="13"/>
  <c r="D338" i="22" s="1"/>
  <c r="E42" i="13"/>
  <c r="D333" i="22" s="1"/>
  <c r="E48" i="13"/>
  <c r="D339" i="22" s="1"/>
  <c r="E50" i="13"/>
  <c r="D341" i="22" s="1"/>
  <c r="E18" i="13"/>
  <c r="E41" i="13"/>
  <c r="D332" i="22" s="1"/>
  <c r="E25" i="13"/>
  <c r="D316" i="22" s="1"/>
  <c r="E21" i="13"/>
  <c r="D312" i="22" s="1"/>
  <c r="E33" i="13"/>
  <c r="D324" i="22" s="1"/>
  <c r="E26" i="13"/>
  <c r="D317" i="22" s="1"/>
  <c r="E20" i="13"/>
  <c r="D311" i="22" s="1"/>
  <c r="E36" i="13"/>
  <c r="D327" i="22" s="1"/>
  <c r="E27" i="13"/>
  <c r="D318" i="22" s="1"/>
  <c r="E37" i="13"/>
  <c r="D328" i="22" s="1"/>
  <c r="E29" i="13"/>
  <c r="D320" i="22" s="1"/>
  <c r="E38" i="13"/>
  <c r="D329" i="22" s="1"/>
  <c r="E30" i="13"/>
  <c r="D321" i="22" s="1"/>
  <c r="E39" i="13"/>
  <c r="D330" i="22" s="1"/>
  <c r="E31" i="13"/>
  <c r="D322" i="22" s="1"/>
  <c r="E23" i="13"/>
  <c r="D314" i="22" s="1"/>
  <c r="E24" i="13"/>
  <c r="D315" i="22" s="1"/>
  <c r="N233" i="20"/>
  <c r="N232" i="20"/>
  <c r="E21" i="12"/>
  <c r="E77" i="12"/>
  <c r="D301" i="22" s="1"/>
  <c r="E85" i="12"/>
  <c r="D309" i="22" s="1"/>
  <c r="E78" i="12"/>
  <c r="D302" i="22" s="1"/>
  <c r="E76" i="12"/>
  <c r="D300" i="22" s="1"/>
  <c r="E84" i="12"/>
  <c r="D308" i="22" s="1"/>
  <c r="E79" i="12"/>
  <c r="D303" i="22" s="1"/>
  <c r="E82" i="12"/>
  <c r="D306" i="22" s="1"/>
  <c r="E83" i="12"/>
  <c r="D307" i="22" s="1"/>
  <c r="E80" i="12"/>
  <c r="D304" i="22" s="1"/>
  <c r="E81" i="12"/>
  <c r="D305" i="22" s="1"/>
  <c r="E20" i="12"/>
  <c r="E66" i="12"/>
  <c r="D290" i="22" s="1"/>
  <c r="C251" i="25" s="1"/>
  <c r="E74" i="12"/>
  <c r="D298" i="22" s="1"/>
  <c r="C259" i="25" s="1"/>
  <c r="E71" i="12"/>
  <c r="D295" i="22" s="1"/>
  <c r="C256" i="25" s="1"/>
  <c r="E67" i="12"/>
  <c r="D291" i="22" s="1"/>
  <c r="C252" i="25" s="1"/>
  <c r="E63" i="12"/>
  <c r="D287" i="22" s="1"/>
  <c r="C248" i="25" s="1"/>
  <c r="E72" i="12"/>
  <c r="D296" i="22" s="1"/>
  <c r="C257" i="25" s="1"/>
  <c r="E65" i="12"/>
  <c r="D289" i="22" s="1"/>
  <c r="C250" i="25" s="1"/>
  <c r="E68" i="12"/>
  <c r="D292" i="22" s="1"/>
  <c r="C253" i="25" s="1"/>
  <c r="E69" i="12"/>
  <c r="D293" i="22" s="1"/>
  <c r="C254" i="25" s="1"/>
  <c r="E64" i="12"/>
  <c r="D288" i="22" s="1"/>
  <c r="C249" i="25" s="1"/>
  <c r="E73" i="12"/>
  <c r="D297" i="22" s="1"/>
  <c r="C258" i="25" s="1"/>
  <c r="E70" i="12"/>
  <c r="D294" i="22" s="1"/>
  <c r="C255" i="25" s="1"/>
  <c r="E40" i="12"/>
  <c r="D264" i="22" s="1"/>
  <c r="C225" i="25" s="1"/>
  <c r="E48" i="12"/>
  <c r="D272" i="22" s="1"/>
  <c r="C233" i="25" s="1"/>
  <c r="E56" i="12"/>
  <c r="D280" i="22" s="1"/>
  <c r="C241" i="25" s="1"/>
  <c r="E43" i="12"/>
  <c r="D267" i="22" s="1"/>
  <c r="C228" i="25" s="1"/>
  <c r="E36" i="12"/>
  <c r="D260" i="22" s="1"/>
  <c r="C221" i="25" s="1"/>
  <c r="E52" i="12"/>
  <c r="D276" i="22" s="1"/>
  <c r="C237" i="25" s="1"/>
  <c r="E53" i="12"/>
  <c r="D277" i="22" s="1"/>
  <c r="C238" i="25" s="1"/>
  <c r="E41" i="12"/>
  <c r="D265" i="22" s="1"/>
  <c r="C226" i="25" s="1"/>
  <c r="E49" i="12"/>
  <c r="D273" i="22" s="1"/>
  <c r="C234" i="25" s="1"/>
  <c r="E57" i="12"/>
  <c r="D281" i="22" s="1"/>
  <c r="C242" i="25" s="1"/>
  <c r="E35" i="12"/>
  <c r="D259" i="22" s="1"/>
  <c r="C220" i="25" s="1"/>
  <c r="E51" i="12"/>
  <c r="D275" i="22" s="1"/>
  <c r="C236" i="25" s="1"/>
  <c r="E44" i="12"/>
  <c r="D268" i="22" s="1"/>
  <c r="C229" i="25" s="1"/>
  <c r="E37" i="12"/>
  <c r="D261" i="22" s="1"/>
  <c r="C222" i="25" s="1"/>
  <c r="E61" i="12"/>
  <c r="D285" i="22" s="1"/>
  <c r="C246" i="25" s="1"/>
  <c r="E46" i="12"/>
  <c r="D270" i="22" s="1"/>
  <c r="C231" i="25" s="1"/>
  <c r="E39" i="12"/>
  <c r="D263" i="22" s="1"/>
  <c r="C224" i="25" s="1"/>
  <c r="E55" i="12"/>
  <c r="D279" i="22" s="1"/>
  <c r="C240" i="25" s="1"/>
  <c r="E34" i="12"/>
  <c r="D258" i="22" s="1"/>
  <c r="C219" i="25" s="1"/>
  <c r="E42" i="12"/>
  <c r="D266" i="22" s="1"/>
  <c r="C227" i="25" s="1"/>
  <c r="E50" i="12"/>
  <c r="D274" i="22" s="1"/>
  <c r="C235" i="25" s="1"/>
  <c r="E58" i="12"/>
  <c r="D282" i="22" s="1"/>
  <c r="C243" i="25" s="1"/>
  <c r="E59" i="12"/>
  <c r="D283" i="22" s="1"/>
  <c r="C244" i="25" s="1"/>
  <c r="E60" i="12"/>
  <c r="D284" i="22" s="1"/>
  <c r="C245" i="25" s="1"/>
  <c r="E45" i="12"/>
  <c r="D269" i="22" s="1"/>
  <c r="C230" i="25" s="1"/>
  <c r="E38" i="12"/>
  <c r="D262" i="22" s="1"/>
  <c r="C223" i="25" s="1"/>
  <c r="E54" i="12"/>
  <c r="D278" i="22" s="1"/>
  <c r="C239" i="25" s="1"/>
  <c r="E47" i="12"/>
  <c r="D271" i="22" s="1"/>
  <c r="C232" i="25" s="1"/>
  <c r="E64" i="10"/>
  <c r="D215" i="22" s="1"/>
  <c r="C208" i="25" s="1"/>
  <c r="E73" i="10"/>
  <c r="D224" i="22" s="1"/>
  <c r="E65" i="10"/>
  <c r="D216" i="22" s="1"/>
  <c r="C209" i="25" s="1"/>
  <c r="E74" i="10"/>
  <c r="D225" i="22" s="1"/>
  <c r="C216" i="25" s="1"/>
  <c r="E60" i="10"/>
  <c r="D211" i="22" s="1"/>
  <c r="C198" i="25" s="1"/>
  <c r="E55" i="10"/>
  <c r="D206" i="22" s="1"/>
  <c r="C196" i="25" s="1"/>
  <c r="E70" i="10"/>
  <c r="D221" i="22" s="1"/>
  <c r="C214" i="25" s="1"/>
  <c r="E71" i="10"/>
  <c r="D222" i="22" s="1"/>
  <c r="E72" i="10"/>
  <c r="D223" i="22" s="1"/>
  <c r="C215" i="25" s="1"/>
  <c r="E66" i="10"/>
  <c r="D217" i="22" s="1"/>
  <c r="C210" i="25" s="1"/>
  <c r="E53" i="10"/>
  <c r="D204" i="22" s="1"/>
  <c r="C194" i="25" s="1"/>
  <c r="E61" i="10"/>
  <c r="D212" i="22" s="1"/>
  <c r="E52" i="10"/>
  <c r="D203" i="22" s="1"/>
  <c r="C193" i="25" s="1"/>
  <c r="E56" i="10"/>
  <c r="D207" i="22" s="1"/>
  <c r="C197" i="25" s="1"/>
  <c r="E58" i="10"/>
  <c r="D209" i="22" s="1"/>
  <c r="E59" i="10"/>
  <c r="D210" i="22" s="1"/>
  <c r="E67" i="10"/>
  <c r="D218" i="22" s="1"/>
  <c r="C211" i="25" s="1"/>
  <c r="E54" i="10"/>
  <c r="D205" i="22" s="1"/>
  <c r="C195" i="25" s="1"/>
  <c r="E62" i="10"/>
  <c r="D213" i="22" s="1"/>
  <c r="E69" i="10"/>
  <c r="D220" i="22" s="1"/>
  <c r="C213" i="25" s="1"/>
  <c r="E57" i="10"/>
  <c r="D208" i="22" s="1"/>
  <c r="E19" i="12"/>
  <c r="E33" i="12"/>
  <c r="D257" i="22" s="1"/>
  <c r="C218" i="25" s="1"/>
  <c r="E18" i="9"/>
  <c r="E39" i="9"/>
  <c r="D147" i="22" s="1"/>
  <c r="E40" i="9"/>
  <c r="D148" i="22" s="1"/>
  <c r="E41" i="9"/>
  <c r="D149" i="22" s="1"/>
  <c r="C174" i="25" s="1"/>
  <c r="E49" i="9"/>
  <c r="D157" i="22" s="1"/>
  <c r="C181" i="25" s="1"/>
  <c r="E57" i="9"/>
  <c r="D165" i="22" s="1"/>
  <c r="E23" i="9"/>
  <c r="D131" i="22" s="1"/>
  <c r="E31" i="9"/>
  <c r="D139" i="22" s="1"/>
  <c r="C167" i="25" s="1"/>
  <c r="E20" i="9"/>
  <c r="D128" i="22" s="1"/>
  <c r="C165" i="25" s="1"/>
  <c r="E42" i="9"/>
  <c r="D150" i="22" s="1"/>
  <c r="C175" i="25" s="1"/>
  <c r="E50" i="9"/>
  <c r="D158" i="22" s="1"/>
  <c r="C182" i="25" s="1"/>
  <c r="E58" i="9"/>
  <c r="D166" i="22" s="1"/>
  <c r="E24" i="9"/>
  <c r="D132" i="22" s="1"/>
  <c r="E32" i="9"/>
  <c r="D140" i="22" s="1"/>
  <c r="C168" i="25" s="1"/>
  <c r="E51" i="9"/>
  <c r="D159" i="22" s="1"/>
  <c r="C183" i="25" s="1"/>
  <c r="E59" i="9"/>
  <c r="D167" i="22" s="1"/>
  <c r="E25" i="9"/>
  <c r="D133" i="22" s="1"/>
  <c r="E33" i="9"/>
  <c r="D141" i="22" s="1"/>
  <c r="E52" i="9"/>
  <c r="D160" i="22" s="1"/>
  <c r="C184" i="25" s="1"/>
  <c r="E60" i="9"/>
  <c r="D168" i="22" s="1"/>
  <c r="C187" i="25" s="1"/>
  <c r="E26" i="9"/>
  <c r="D134" i="22" s="1"/>
  <c r="E34" i="9"/>
  <c r="D142" i="22" s="1"/>
  <c r="E53" i="9"/>
  <c r="D161" i="22" s="1"/>
  <c r="C185" i="25" s="1"/>
  <c r="E61" i="9"/>
  <c r="D169" i="22" s="1"/>
  <c r="C188" i="25" s="1"/>
  <c r="E27" i="9"/>
  <c r="D135" i="22" s="1"/>
  <c r="E35" i="9"/>
  <c r="D143" i="22" s="1"/>
  <c r="E54" i="9"/>
  <c r="D162" i="22" s="1"/>
  <c r="E28" i="9"/>
  <c r="D136" i="22" s="1"/>
  <c r="D144" i="22"/>
  <c r="C169" i="25" s="1"/>
  <c r="E47" i="9"/>
  <c r="D155" i="22" s="1"/>
  <c r="C179" i="25" s="1"/>
  <c r="E55" i="9"/>
  <c r="D163" i="22" s="1"/>
  <c r="C186" i="25" s="1"/>
  <c r="E21" i="9"/>
  <c r="D129" i="22" s="1"/>
  <c r="C166" i="25" s="1"/>
  <c r="E29" i="9"/>
  <c r="D137" i="22" s="1"/>
  <c r="E37" i="9"/>
  <c r="D145" i="22" s="1"/>
  <c r="E48" i="9"/>
  <c r="D156" i="22" s="1"/>
  <c r="C180" i="25" s="1"/>
  <c r="E56" i="9"/>
  <c r="D164" i="22" s="1"/>
  <c r="E22" i="9"/>
  <c r="D130" i="22" s="1"/>
  <c r="E30" i="9"/>
  <c r="D138" i="22" s="1"/>
  <c r="E43" i="9"/>
  <c r="D151" i="22" s="1"/>
  <c r="E44" i="9"/>
  <c r="D152" i="22" s="1"/>
  <c r="C176" i="25" s="1"/>
  <c r="E45" i="9"/>
  <c r="D153" i="22" s="1"/>
  <c r="C177" i="25" s="1"/>
  <c r="E46" i="9"/>
  <c r="D154" i="22" s="1"/>
  <c r="C178" i="25" s="1"/>
  <c r="E18" i="10"/>
  <c r="E28" i="10"/>
  <c r="D179" i="22" s="1"/>
  <c r="E21" i="10"/>
  <c r="D172" i="22" s="1"/>
  <c r="C162" i="25" s="1"/>
  <c r="E29" i="10"/>
  <c r="D180" i="22" s="1"/>
  <c r="E22" i="10"/>
  <c r="D173" i="22" s="1"/>
  <c r="E30" i="10"/>
  <c r="D181" i="22" s="1"/>
  <c r="E23" i="10"/>
  <c r="D174" i="22" s="1"/>
  <c r="E31" i="10"/>
  <c r="D182" i="22" s="1"/>
  <c r="E24" i="10"/>
  <c r="D175" i="22" s="1"/>
  <c r="E32" i="10"/>
  <c r="D183" i="22" s="1"/>
  <c r="E25" i="10"/>
  <c r="D176" i="22" s="1"/>
  <c r="E33" i="10"/>
  <c r="D184" i="22" s="1"/>
  <c r="E26" i="10"/>
  <c r="D177" i="22" s="1"/>
  <c r="E20" i="10"/>
  <c r="D171" i="22" s="1"/>
  <c r="C161" i="25" s="1"/>
  <c r="E27" i="10"/>
  <c r="D178" i="22" s="1"/>
  <c r="C163" i="25" s="1"/>
  <c r="E18" i="12"/>
  <c r="E24" i="12"/>
  <c r="D247" i="22" s="1"/>
  <c r="C152" i="25" s="1"/>
  <c r="E23" i="12"/>
  <c r="E25" i="12"/>
  <c r="E26" i="12"/>
  <c r="D250" i="22" s="1"/>
  <c r="C154" i="25" s="1"/>
  <c r="E31" i="12"/>
  <c r="D255" i="22" s="1"/>
  <c r="C159" i="25" s="1"/>
  <c r="E27" i="12"/>
  <c r="D251" i="22" s="1"/>
  <c r="C155" i="25" s="1"/>
  <c r="E29" i="12"/>
  <c r="D253" i="22" s="1"/>
  <c r="C157" i="25" s="1"/>
  <c r="E28" i="12"/>
  <c r="D252" i="22" s="1"/>
  <c r="C156" i="25" s="1"/>
  <c r="E30" i="12"/>
  <c r="D254" i="22" s="1"/>
  <c r="C158" i="25" s="1"/>
  <c r="E25" i="11"/>
  <c r="D232" i="22" s="1"/>
  <c r="E33" i="11"/>
  <c r="D240" i="22" s="1"/>
  <c r="E24" i="11"/>
  <c r="D231" i="22" s="1"/>
  <c r="C143" i="25" s="1"/>
  <c r="E34" i="11"/>
  <c r="D241" i="22" s="1"/>
  <c r="E28" i="11"/>
  <c r="D235" i="22" s="1"/>
  <c r="E36" i="11"/>
  <c r="D243" i="22" s="1"/>
  <c r="E21" i="11"/>
  <c r="D228" i="22" s="1"/>
  <c r="E22" i="11"/>
  <c r="D229" i="22" s="1"/>
  <c r="E32" i="11"/>
  <c r="D239" i="22" s="1"/>
  <c r="E26" i="11"/>
  <c r="D233" i="22" s="1"/>
  <c r="C144" i="25" s="1"/>
  <c r="E27" i="11"/>
  <c r="D234" i="22" s="1"/>
  <c r="E35" i="11"/>
  <c r="D242" i="22" s="1"/>
  <c r="E37" i="11"/>
  <c r="D244" i="22" s="1"/>
  <c r="E31" i="11"/>
  <c r="D238" i="22" s="1"/>
  <c r="E23" i="11"/>
  <c r="D230" i="22" s="1"/>
  <c r="E29" i="11"/>
  <c r="D236" i="22" s="1"/>
  <c r="E30" i="11"/>
  <c r="D237" i="22" s="1"/>
  <c r="E18" i="11"/>
  <c r="E20" i="11"/>
  <c r="D227" i="22" s="1"/>
  <c r="N302" i="20"/>
  <c r="T302" i="20" s="1"/>
  <c r="V302" i="20" s="1"/>
  <c r="N296" i="20"/>
  <c r="T296" i="20" s="1"/>
  <c r="N251" i="20"/>
  <c r="T251" i="20" s="1"/>
  <c r="V251" i="20" s="1"/>
  <c r="N252" i="20"/>
  <c r="T252" i="20" s="1"/>
  <c r="V252" i="20" s="1"/>
  <c r="N268" i="20"/>
  <c r="T268" i="20" s="1"/>
  <c r="V268" i="20" s="1"/>
  <c r="N239" i="20"/>
  <c r="T239" i="20" s="1"/>
  <c r="V239" i="20" s="1"/>
  <c r="N299" i="20"/>
  <c r="T299" i="20" s="1"/>
  <c r="V299" i="20" s="1"/>
  <c r="N281" i="20"/>
  <c r="T281" i="20" s="1"/>
  <c r="V281" i="20" s="1"/>
  <c r="N285" i="20"/>
  <c r="T285" i="20" s="1"/>
  <c r="V285" i="20" s="1"/>
  <c r="N240" i="20"/>
  <c r="T240" i="20" s="1"/>
  <c r="V240" i="20" s="1"/>
  <c r="N244" i="20"/>
  <c r="T244" i="20" s="1"/>
  <c r="N248" i="20"/>
  <c r="T248" i="20" s="1"/>
  <c r="V248" i="20" s="1"/>
  <c r="N243" i="20"/>
  <c r="T243" i="20" s="1"/>
  <c r="N247" i="20"/>
  <c r="T247" i="20" s="1"/>
  <c r="V247" i="20" s="1"/>
  <c r="N255" i="20"/>
  <c r="T255" i="20" s="1"/>
  <c r="N264" i="20"/>
  <c r="T264" i="20" s="1"/>
  <c r="V264" i="20" s="1"/>
  <c r="N272" i="20"/>
  <c r="T272" i="20" s="1"/>
  <c r="N276" i="20"/>
  <c r="T276" i="20" s="1"/>
  <c r="V276" i="20" s="1"/>
  <c r="N253" i="20"/>
  <c r="T253" i="20" s="1"/>
  <c r="N262" i="20"/>
  <c r="T262" i="20" s="1"/>
  <c r="V262" i="20" s="1"/>
  <c r="N266" i="20"/>
  <c r="T266" i="20" s="1"/>
  <c r="N270" i="20"/>
  <c r="T270" i="20" s="1"/>
  <c r="V270" i="20" s="1"/>
  <c r="N284" i="20"/>
  <c r="T284" i="20" s="1"/>
  <c r="V284" i="20" s="1"/>
  <c r="N298" i="20"/>
  <c r="T298" i="20" s="1"/>
  <c r="V298" i="20" s="1"/>
  <c r="N245" i="20"/>
  <c r="T245" i="20" s="1"/>
  <c r="V245" i="20" s="1"/>
  <c r="N249" i="20"/>
  <c r="T249" i="20" s="1"/>
  <c r="N257" i="20"/>
  <c r="T257" i="20" s="1"/>
  <c r="V257" i="20" s="1"/>
  <c r="N280" i="20"/>
  <c r="T280" i="20" s="1"/>
  <c r="V280" i="20" s="1"/>
  <c r="N241" i="20"/>
  <c r="T241" i="20" s="1"/>
  <c r="V241" i="20" s="1"/>
  <c r="N274" i="20"/>
  <c r="T274" i="20" s="1"/>
  <c r="V274" i="20" s="1"/>
  <c r="N278" i="20"/>
  <c r="T278" i="20" s="1"/>
  <c r="V278" i="20" s="1"/>
  <c r="N288" i="20"/>
  <c r="T288" i="20" s="1"/>
  <c r="V288" i="20" s="1"/>
  <c r="N300" i="20"/>
  <c r="T300" i="20" s="1"/>
  <c r="V300" i="20" s="1"/>
  <c r="N282" i="20"/>
  <c r="T282" i="20" s="1"/>
  <c r="V282" i="20" s="1"/>
  <c r="N286" i="20"/>
  <c r="T286" i="20" s="1"/>
  <c r="V286" i="20" s="1"/>
  <c r="N328" i="20"/>
  <c r="N324" i="20"/>
  <c r="N332" i="20"/>
  <c r="N316" i="20"/>
  <c r="N308" i="20"/>
  <c r="N320" i="20"/>
  <c r="N304" i="20"/>
  <c r="N303" i="20"/>
  <c r="N307" i="20"/>
  <c r="N311" i="20"/>
  <c r="N315" i="20"/>
  <c r="N319" i="20"/>
  <c r="N323" i="20"/>
  <c r="N327" i="20"/>
  <c r="N331" i="20"/>
  <c r="N56" i="20"/>
  <c r="T56" i="20" s="1"/>
  <c r="N57" i="20"/>
  <c r="N79" i="20"/>
  <c r="T79" i="20" s="1"/>
  <c r="N129" i="20"/>
  <c r="N94" i="20"/>
  <c r="T94" i="20" s="1"/>
  <c r="N114" i="20"/>
  <c r="T114" i="20" s="1"/>
  <c r="N87" i="20"/>
  <c r="N80" i="20"/>
  <c r="N89" i="20"/>
  <c r="N82" i="20"/>
  <c r="T82" i="20" s="1"/>
  <c r="N131" i="20"/>
  <c r="N112" i="20"/>
  <c r="N81" i="20"/>
  <c r="T81" i="20" s="1"/>
  <c r="N130" i="20"/>
  <c r="N88" i="20"/>
  <c r="N93" i="20"/>
  <c r="T93" i="20" s="1"/>
  <c r="N86" i="20"/>
  <c r="N78" i="20"/>
  <c r="T78" i="20" s="1"/>
  <c r="N120" i="20"/>
  <c r="N92" i="20"/>
  <c r="N85" i="20"/>
  <c r="N91" i="20"/>
  <c r="T91" i="20" s="1"/>
  <c r="N84" i="20"/>
  <c r="T84" i="20" s="1"/>
  <c r="N90" i="20"/>
  <c r="T90" i="20" s="1"/>
  <c r="N83" i="20"/>
  <c r="T83" i="20" s="1"/>
  <c r="N140" i="20"/>
  <c r="T140" i="20" s="1"/>
  <c r="N76" i="20"/>
  <c r="T76" i="20" s="1"/>
  <c r="N75" i="20"/>
  <c r="N146" i="20"/>
  <c r="N68" i="20"/>
  <c r="N145" i="20"/>
  <c r="N67" i="20"/>
  <c r="T67" i="20" s="1"/>
  <c r="N144" i="20"/>
  <c r="N66" i="20"/>
  <c r="N142" i="20"/>
  <c r="N137" i="20"/>
  <c r="N72" i="20"/>
  <c r="T72" i="20" s="1"/>
  <c r="N64" i="20"/>
  <c r="T64" i="20" s="1"/>
  <c r="N136" i="20"/>
  <c r="N71" i="20"/>
  <c r="T71" i="20" s="1"/>
  <c r="N181" i="20"/>
  <c r="N74" i="20"/>
  <c r="N143" i="20"/>
  <c r="T143" i="20" s="1"/>
  <c r="N65" i="20"/>
  <c r="N180" i="20"/>
  <c r="N138" i="20"/>
  <c r="N73" i="20"/>
  <c r="N43" i="20"/>
  <c r="N189" i="20"/>
  <c r="N228" i="20"/>
  <c r="N225" i="20"/>
  <c r="T225" i="20" s="1"/>
  <c r="N63" i="20"/>
  <c r="T63" i="20" s="1"/>
  <c r="N196" i="20"/>
  <c r="N221" i="20"/>
  <c r="N193" i="20"/>
  <c r="N223" i="20"/>
  <c r="N59" i="20"/>
  <c r="T59" i="20" s="1"/>
  <c r="N213" i="20"/>
  <c r="N235" i="20"/>
  <c r="N236" i="20"/>
  <c r="N201" i="20"/>
  <c r="N204" i="20"/>
  <c r="N209" i="20"/>
  <c r="N192" i="20"/>
  <c r="N197" i="20"/>
  <c r="N212" i="20"/>
  <c r="N217" i="20"/>
  <c r="T217" i="20" s="1"/>
  <c r="N224" i="20"/>
  <c r="T224" i="20" s="1"/>
  <c r="N227" i="20"/>
  <c r="N200" i="20"/>
  <c r="N205" i="20"/>
  <c r="N229" i="20"/>
  <c r="N60" i="20"/>
  <c r="N45" i="20"/>
  <c r="N37" i="20"/>
  <c r="N36" i="20"/>
  <c r="N47" i="20"/>
  <c r="N46" i="20"/>
  <c r="N185" i="20"/>
  <c r="T185" i="20" s="1"/>
  <c r="N155" i="20"/>
  <c r="T155" i="20" s="1"/>
  <c r="N159" i="20"/>
  <c r="N184" i="20"/>
  <c r="N156" i="20"/>
  <c r="N160" i="20"/>
  <c r="T160" i="20" s="1"/>
  <c r="N148" i="20"/>
  <c r="N152" i="20"/>
  <c r="T152" i="20" s="1"/>
  <c r="N117" i="20"/>
  <c r="N113" i="20"/>
  <c r="T113" i="20" s="1"/>
  <c r="N126" i="20"/>
  <c r="N124" i="20"/>
  <c r="N118" i="20"/>
  <c r="T118" i="20" s="1"/>
  <c r="N128" i="20"/>
  <c r="N116" i="20"/>
  <c r="T116" i="20" s="1"/>
  <c r="N125" i="20"/>
  <c r="N122" i="20"/>
  <c r="N134" i="20"/>
  <c r="N132" i="20"/>
  <c r="T132" i="20" s="1"/>
  <c r="N167" i="20"/>
  <c r="T167" i="20" s="1"/>
  <c r="N110" i="20"/>
  <c r="T110" i="20" s="1"/>
  <c r="N111" i="20"/>
  <c r="N174" i="20"/>
  <c r="N106" i="20"/>
  <c r="N163" i="20"/>
  <c r="N175" i="20"/>
  <c r="N168" i="20"/>
  <c r="N104" i="20"/>
  <c r="N161" i="20"/>
  <c r="T161" i="20" s="1"/>
  <c r="N19" i="20"/>
  <c r="N18" i="20"/>
  <c r="N17" i="20"/>
  <c r="N16" i="20"/>
  <c r="T16" i="20" s="1"/>
  <c r="V16" i="20" s="1"/>
  <c r="N23" i="20"/>
  <c r="N15" i="20"/>
  <c r="T15" i="20" s="1"/>
  <c r="N14" i="20"/>
  <c r="T14" i="20" s="1"/>
  <c r="V14" i="20" s="1"/>
  <c r="D248" i="22" l="1"/>
  <c r="C153" i="25" s="1"/>
  <c r="D249" i="22"/>
  <c r="D246" i="22"/>
  <c r="C151" i="25" s="1"/>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S85" i="20"/>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V29" i="20" s="1"/>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V104" i="20" s="1"/>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S20"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V89" i="20" s="1"/>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S9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K33" i="20"/>
  <c r="N33" i="20"/>
  <c r="K10" i="20"/>
  <c r="N10" i="20"/>
  <c r="K11" i="20"/>
  <c r="N11" i="20"/>
  <c r="K7" i="20"/>
  <c r="N7" i="20"/>
  <c r="K8" i="20"/>
  <c r="N8" i="20"/>
  <c r="K35" i="20"/>
  <c r="N35" i="20"/>
  <c r="K3" i="20"/>
  <c r="O3" i="20" s="1"/>
  <c r="P3" i="20" s="1"/>
  <c r="N3" i="20"/>
  <c r="T3" i="20" s="1"/>
  <c r="K6" i="20"/>
  <c r="N6" i="20"/>
  <c r="K34" i="20"/>
  <c r="N34" i="20"/>
  <c r="K96" i="20"/>
  <c r="O96" i="20" s="1"/>
  <c r="N96" i="20"/>
  <c r="K5" i="20"/>
  <c r="N5" i="20"/>
  <c r="K9" i="20"/>
  <c r="N9" i="20"/>
  <c r="K32" i="20"/>
  <c r="N32" i="20"/>
  <c r="O95" i="20"/>
  <c r="P95" i="20" s="1"/>
  <c r="P294" i="20"/>
  <c r="P295" i="20"/>
  <c r="P293" i="20"/>
  <c r="P290" i="20"/>
  <c r="K167" i="20"/>
  <c r="O167" i="20" s="1"/>
  <c r="K126" i="20"/>
  <c r="O126" i="20" s="1"/>
  <c r="K212" i="20"/>
  <c r="O212" i="20" s="1"/>
  <c r="K75" i="20"/>
  <c r="O75" i="20" s="1"/>
  <c r="K93" i="20"/>
  <c r="K82" i="20"/>
  <c r="O82" i="20" s="1"/>
  <c r="K311" i="20"/>
  <c r="O311" i="20" s="1"/>
  <c r="K274" i="20"/>
  <c r="O274" i="20" s="1"/>
  <c r="K257" i="20"/>
  <c r="O257" i="20" s="1"/>
  <c r="K266" i="20"/>
  <c r="O266" i="20" s="1"/>
  <c r="K276" i="20"/>
  <c r="O276" i="20" s="1"/>
  <c r="K255" i="20"/>
  <c r="O255" i="20" s="1"/>
  <c r="K251" i="20"/>
  <c r="O251" i="20" s="1"/>
  <c r="K103" i="20"/>
  <c r="O103" i="20" s="1"/>
  <c r="K54" i="20"/>
  <c r="O54" i="20" s="1"/>
  <c r="K141" i="20"/>
  <c r="O141" i="20" s="1"/>
  <c r="K41" i="20"/>
  <c r="O41" i="20" s="1"/>
  <c r="K12" i="20"/>
  <c r="K186" i="20"/>
  <c r="O186" i="20" s="1"/>
  <c r="K18" i="20"/>
  <c r="O18" i="20" s="1"/>
  <c r="K47" i="20"/>
  <c r="O47" i="20" s="1"/>
  <c r="K180" i="20"/>
  <c r="O180" i="20" s="1"/>
  <c r="K87" i="20"/>
  <c r="O87" i="20" s="1"/>
  <c r="K23" i="20"/>
  <c r="O23" i="20" s="1"/>
  <c r="K175" i="20"/>
  <c r="O175" i="20" s="1"/>
  <c r="K174" i="20"/>
  <c r="O174" i="20" s="1"/>
  <c r="K184" i="20"/>
  <c r="K45" i="20"/>
  <c r="O45" i="20" s="1"/>
  <c r="K192" i="20"/>
  <c r="O192" i="20" s="1"/>
  <c r="K209" i="20"/>
  <c r="O209" i="20" s="1"/>
  <c r="K84" i="20"/>
  <c r="K89" i="20"/>
  <c r="O89" i="20" s="1"/>
  <c r="K114" i="20"/>
  <c r="O114" i="20" s="1"/>
  <c r="K331" i="20"/>
  <c r="O331" i="20" s="1"/>
  <c r="K249" i="20"/>
  <c r="O249" i="20" s="1"/>
  <c r="K262" i="20"/>
  <c r="O262" i="20" s="1"/>
  <c r="K248" i="20"/>
  <c r="O248" i="20" s="1"/>
  <c r="K232" i="20"/>
  <c r="O232" i="20" s="1"/>
  <c r="K97" i="20"/>
  <c r="O97" i="20" s="1"/>
  <c r="K25" i="20"/>
  <c r="O25" i="20" s="1"/>
  <c r="K135" i="20"/>
  <c r="O135" i="20" s="1"/>
  <c r="K215" i="20"/>
  <c r="O215" i="20" s="1"/>
  <c r="P291" i="20"/>
  <c r="K148" i="20"/>
  <c r="O148" i="20" s="1"/>
  <c r="K91" i="20"/>
  <c r="O91" i="20" s="1"/>
  <c r="K300" i="20"/>
  <c r="O300" i="20" s="1"/>
  <c r="K296" i="20"/>
  <c r="O296" i="20" s="1"/>
  <c r="K53" i="20"/>
  <c r="O53" i="20" s="1"/>
  <c r="K150" i="20"/>
  <c r="O150" i="20" s="1"/>
  <c r="K16" i="20"/>
  <c r="K116" i="20"/>
  <c r="O116" i="20" s="1"/>
  <c r="K155" i="20"/>
  <c r="O155" i="20" s="1"/>
  <c r="K60" i="20"/>
  <c r="O60" i="20" s="1"/>
  <c r="K227" i="20"/>
  <c r="O227" i="20" s="1"/>
  <c r="K204" i="20"/>
  <c r="O204" i="20" s="1"/>
  <c r="K223" i="20"/>
  <c r="O223" i="20" s="1"/>
  <c r="K228" i="20"/>
  <c r="O228" i="20" s="1"/>
  <c r="K143" i="20"/>
  <c r="O143" i="20" s="1"/>
  <c r="K71" i="20"/>
  <c r="O71" i="20" s="1"/>
  <c r="K72" i="20"/>
  <c r="O72" i="20" s="1"/>
  <c r="K146" i="20"/>
  <c r="O146" i="20" s="1"/>
  <c r="K90" i="20"/>
  <c r="O90" i="20" s="1"/>
  <c r="K81" i="20"/>
  <c r="O81" i="20" s="1"/>
  <c r="K94" i="20"/>
  <c r="O94" i="20" s="1"/>
  <c r="P94" i="20" s="1"/>
  <c r="K79" i="20"/>
  <c r="O79" i="20" s="1"/>
  <c r="K307" i="20"/>
  <c r="O307" i="20" s="1"/>
  <c r="K332" i="20"/>
  <c r="O332" i="20" s="1"/>
  <c r="K282" i="20"/>
  <c r="O282" i="20" s="1"/>
  <c r="K288" i="20"/>
  <c r="O288" i="20" s="1"/>
  <c r="K298" i="20"/>
  <c r="O298" i="20" s="1"/>
  <c r="K247" i="20"/>
  <c r="O247" i="20" s="1"/>
  <c r="K281" i="20"/>
  <c r="O281" i="20" s="1"/>
  <c r="K239" i="20"/>
  <c r="O239" i="20" s="1"/>
  <c r="K312" i="20"/>
  <c r="O312" i="20" s="1"/>
  <c r="K169" i="20"/>
  <c r="O169" i="20" s="1"/>
  <c r="K22" i="20"/>
  <c r="O22" i="20" s="1"/>
  <c r="K176" i="20"/>
  <c r="O176" i="20" s="1"/>
  <c r="K19" i="20"/>
  <c r="O19" i="20" s="1"/>
  <c r="K113" i="20"/>
  <c r="O113" i="20" s="1"/>
  <c r="K152" i="20"/>
  <c r="O152" i="20" s="1"/>
  <c r="K181" i="20"/>
  <c r="O181" i="20" s="1"/>
  <c r="K68" i="20"/>
  <c r="O68" i="20" s="1"/>
  <c r="K83" i="20"/>
  <c r="O83" i="20" s="1"/>
  <c r="K316" i="20"/>
  <c r="O316" i="20" s="1"/>
  <c r="K286" i="20"/>
  <c r="O286" i="20" s="1"/>
  <c r="K253" i="20"/>
  <c r="O253" i="20" s="1"/>
  <c r="K240" i="20"/>
  <c r="O240" i="20" s="1"/>
  <c r="P240" i="20" s="1"/>
  <c r="K39" i="20"/>
  <c r="O39" i="20" s="1"/>
  <c r="P292" i="20"/>
  <c r="K124" i="20"/>
  <c r="O124" i="20" s="1"/>
  <c r="K163" i="20"/>
  <c r="O163" i="20" s="1"/>
  <c r="K134" i="20"/>
  <c r="O134" i="20" s="1"/>
  <c r="K117" i="20"/>
  <c r="O117" i="20" s="1"/>
  <c r="K160" i="20"/>
  <c r="O160" i="20" s="1"/>
  <c r="K224" i="20"/>
  <c r="O224" i="20" s="1"/>
  <c r="K201" i="20"/>
  <c r="O201" i="20" s="1"/>
  <c r="K235" i="20"/>
  <c r="O235" i="20" s="1"/>
  <c r="K196" i="20"/>
  <c r="O196" i="20" s="1"/>
  <c r="K189" i="20"/>
  <c r="O189" i="20" s="1"/>
  <c r="K136" i="20"/>
  <c r="O136" i="20" s="1"/>
  <c r="K137" i="20"/>
  <c r="O137" i="20" s="1"/>
  <c r="K66" i="20"/>
  <c r="O66" i="20" s="1"/>
  <c r="K67" i="20"/>
  <c r="O67" i="20" s="1"/>
  <c r="K140" i="20"/>
  <c r="O140" i="20" s="1"/>
  <c r="K85" i="20"/>
  <c r="O85" i="20" s="1"/>
  <c r="K88" i="20"/>
  <c r="O88" i="20" s="1"/>
  <c r="K56" i="20"/>
  <c r="O56" i="20" s="1"/>
  <c r="K327" i="20"/>
  <c r="O327" i="20" s="1"/>
  <c r="K304" i="20"/>
  <c r="O304" i="20" s="1"/>
  <c r="K284" i="20"/>
  <c r="O284" i="20" s="1"/>
  <c r="K243" i="20"/>
  <c r="K244" i="20"/>
  <c r="O244" i="20" s="1"/>
  <c r="K233" i="20"/>
  <c r="O233" i="20" s="1"/>
  <c r="K171" i="20"/>
  <c r="O171" i="20" s="1"/>
  <c r="K26" i="20"/>
  <c r="O26" i="20" s="1"/>
  <c r="K27" i="20"/>
  <c r="O27" i="20" s="1"/>
  <c r="K29" i="20"/>
  <c r="O29" i="20" s="1"/>
  <c r="K30" i="20"/>
  <c r="O30" i="20" s="1"/>
  <c r="K102" i="20"/>
  <c r="O102" i="20" s="1"/>
  <c r="K21" i="20"/>
  <c r="O21" i="20" s="1"/>
  <c r="K50" i="20"/>
  <c r="O50" i="20" s="1"/>
  <c r="K51" i="20"/>
  <c r="K52" i="20"/>
  <c r="O52" i="20" s="1"/>
  <c r="P52" i="20" s="1"/>
  <c r="K139" i="20"/>
  <c r="O139" i="20" s="1"/>
  <c r="K40" i="20"/>
  <c r="O40" i="20" s="1"/>
  <c r="K13" i="20"/>
  <c r="O13" i="20" s="1"/>
  <c r="K309" i="20"/>
  <c r="O309" i="20" s="1"/>
  <c r="K15" i="20"/>
  <c r="O15" i="20" s="1"/>
  <c r="K132" i="20"/>
  <c r="O132" i="20" s="1"/>
  <c r="K118" i="20"/>
  <c r="O118" i="20" s="1"/>
  <c r="K213" i="20"/>
  <c r="O213" i="20" s="1"/>
  <c r="K59" i="20"/>
  <c r="O59" i="20" s="1"/>
  <c r="K65" i="20"/>
  <c r="O65" i="20" s="1"/>
  <c r="K120" i="20"/>
  <c r="O120" i="20" s="1"/>
  <c r="K131" i="20"/>
  <c r="O131" i="20" s="1"/>
  <c r="K319" i="20"/>
  <c r="O319" i="20" s="1"/>
  <c r="K245" i="20"/>
  <c r="O245" i="20" s="1"/>
  <c r="K110" i="20"/>
  <c r="O110" i="20" s="1"/>
  <c r="K122" i="20"/>
  <c r="O122" i="20" s="1"/>
  <c r="K63" i="20"/>
  <c r="O63" i="20" s="1"/>
  <c r="K76" i="20"/>
  <c r="O76" i="20" s="1"/>
  <c r="K92" i="20"/>
  <c r="O92" i="20" s="1"/>
  <c r="K130" i="20"/>
  <c r="O130" i="20" s="1"/>
  <c r="K315" i="20"/>
  <c r="O315" i="20" s="1"/>
  <c r="K320" i="20"/>
  <c r="O320" i="20" s="1"/>
  <c r="K324" i="20"/>
  <c r="O324" i="20" s="1"/>
  <c r="K241" i="20"/>
  <c r="K264" i="20"/>
  <c r="O264" i="20" s="1"/>
  <c r="K14" i="20"/>
  <c r="O14" i="20" s="1"/>
  <c r="K17" i="20"/>
  <c r="O17" i="20" s="1"/>
  <c r="K161" i="20"/>
  <c r="O161" i="20" s="1"/>
  <c r="K128" i="20"/>
  <c r="O128" i="20" s="1"/>
  <c r="K156" i="20"/>
  <c r="O156" i="20" s="1"/>
  <c r="K159" i="20"/>
  <c r="O159" i="20" s="1"/>
  <c r="K200" i="20"/>
  <c r="O200" i="20" s="1"/>
  <c r="K217" i="20"/>
  <c r="O217" i="20" s="1"/>
  <c r="K236" i="20"/>
  <c r="O236" i="20" s="1"/>
  <c r="K138" i="20"/>
  <c r="O138" i="20" s="1"/>
  <c r="K74" i="20"/>
  <c r="O74" i="20" s="1"/>
  <c r="K78" i="20"/>
  <c r="O78" i="20" s="1"/>
  <c r="K80" i="20"/>
  <c r="O80" i="20" s="1"/>
  <c r="K57" i="20"/>
  <c r="O57" i="20" s="1"/>
  <c r="K303" i="20"/>
  <c r="K278" i="20"/>
  <c r="O278" i="20" s="1"/>
  <c r="K285" i="20"/>
  <c r="O285" i="20" s="1"/>
  <c r="K299" i="20"/>
  <c r="O299" i="20" s="1"/>
  <c r="K268" i="20"/>
  <c r="O268" i="20" s="1"/>
  <c r="K302" i="20"/>
  <c r="O302" i="20" s="1"/>
  <c r="K31" i="20"/>
  <c r="O31" i="20" s="1"/>
  <c r="K99" i="20"/>
  <c r="O99" i="20" s="1"/>
  <c r="K100" i="20"/>
  <c r="O100" i="20" s="1"/>
  <c r="K101" i="20"/>
  <c r="O101" i="20" s="1"/>
  <c r="K28" i="20"/>
  <c r="O28" i="20" s="1"/>
  <c r="K48" i="20"/>
  <c r="O48" i="20" s="1"/>
  <c r="K314" i="20"/>
  <c r="O314" i="20" s="1"/>
  <c r="K106" i="20"/>
  <c r="O106" i="20" s="1"/>
  <c r="K125" i="20"/>
  <c r="O125" i="20" s="1"/>
  <c r="K36" i="20"/>
  <c r="O36" i="20" s="1"/>
  <c r="K221" i="20"/>
  <c r="O221" i="20" s="1"/>
  <c r="K64" i="20"/>
  <c r="O64" i="20" s="1"/>
  <c r="K129" i="20"/>
  <c r="O129" i="20" s="1"/>
  <c r="K272" i="20"/>
  <c r="O272" i="20" s="1"/>
  <c r="K205" i="20"/>
  <c r="O205" i="20" s="1"/>
  <c r="K193" i="20"/>
  <c r="O193" i="20" s="1"/>
  <c r="K73" i="20"/>
  <c r="O73" i="20" s="1"/>
  <c r="K142" i="20"/>
  <c r="O142" i="20" s="1"/>
  <c r="K145" i="20"/>
  <c r="O145" i="20" s="1"/>
  <c r="K112" i="20"/>
  <c r="O112" i="20" s="1"/>
  <c r="K104" i="20"/>
  <c r="O104" i="20" s="1"/>
  <c r="K168" i="20"/>
  <c r="O168" i="20" s="1"/>
  <c r="K111" i="20"/>
  <c r="O111" i="20" s="1"/>
  <c r="K185" i="20"/>
  <c r="O185" i="20" s="1"/>
  <c r="K46" i="20"/>
  <c r="O46" i="20" s="1"/>
  <c r="K37" i="20"/>
  <c r="K229" i="20"/>
  <c r="O229" i="20" s="1"/>
  <c r="K197" i="20"/>
  <c r="O197" i="20" s="1"/>
  <c r="K225" i="20"/>
  <c r="O225" i="20" s="1"/>
  <c r="K43" i="20"/>
  <c r="O43" i="20" s="1"/>
  <c r="K144" i="20"/>
  <c r="O144" i="20" s="1"/>
  <c r="K86" i="20"/>
  <c r="O86" i="20" s="1"/>
  <c r="K323" i="20"/>
  <c r="O323" i="20" s="1"/>
  <c r="K308" i="20"/>
  <c r="O308" i="20" s="1"/>
  <c r="K328" i="20"/>
  <c r="O328" i="20" s="1"/>
  <c r="K280" i="20"/>
  <c r="O280" i="20" s="1"/>
  <c r="K270" i="20"/>
  <c r="O270" i="20" s="1"/>
  <c r="K252" i="20"/>
  <c r="O252" i="20" s="1"/>
  <c r="K20" i="20"/>
  <c r="O20" i="20" s="1"/>
  <c r="K98" i="20"/>
  <c r="O98" i="20" s="1"/>
  <c r="K55" i="20"/>
  <c r="O55" i="20" s="1"/>
  <c r="P238" i="20"/>
  <c r="P216" i="20"/>
  <c r="P208" i="20"/>
  <c r="P289" i="20"/>
  <c r="P105" i="20"/>
  <c r="P194" i="20"/>
  <c r="P287" i="20"/>
  <c r="P127" i="20"/>
  <c r="P121" i="20"/>
  <c r="P207" i="20"/>
  <c r="P147" i="20"/>
  <c r="P261" i="20"/>
  <c r="P173" i="20"/>
  <c r="P222" i="20"/>
  <c r="P206" i="20"/>
  <c r="P190" i="20"/>
  <c r="P61" i="20"/>
  <c r="P188" i="20"/>
  <c r="P283" i="20"/>
  <c r="P267" i="20"/>
  <c r="P250" i="20"/>
  <c r="P265" i="20"/>
  <c r="P269" i="20"/>
  <c r="P170" i="20"/>
  <c r="P38" i="20"/>
  <c r="P210" i="20"/>
  <c r="P107" i="20"/>
  <c r="P191" i="20"/>
  <c r="P166" i="20"/>
  <c r="P123" i="20"/>
  <c r="P158" i="20"/>
  <c r="P178" i="20"/>
  <c r="P211" i="20"/>
  <c r="P203" i="20"/>
  <c r="P179" i="20"/>
  <c r="P256" i="20"/>
  <c r="P182" i="20"/>
  <c r="P109" i="20"/>
  <c r="P177" i="20"/>
  <c r="P165" i="20"/>
  <c r="P157" i="20"/>
  <c r="P218" i="20"/>
  <c r="P202" i="20"/>
  <c r="P301" i="20"/>
  <c r="P279" i="20"/>
  <c r="P263" i="20"/>
  <c r="P246" i="20"/>
  <c r="P259" i="20"/>
  <c r="P254" i="20"/>
  <c r="P230" i="20"/>
  <c r="P231" i="20"/>
  <c r="P164" i="20"/>
  <c r="P153" i="20"/>
  <c r="P214" i="20"/>
  <c r="P198" i="20"/>
  <c r="P195" i="20"/>
  <c r="P220" i="20"/>
  <c r="P62" i="20"/>
  <c r="P69" i="20"/>
  <c r="P70" i="20"/>
  <c r="P297" i="20"/>
  <c r="P275" i="20"/>
  <c r="P258" i="20"/>
  <c r="P242" i="20"/>
  <c r="P234" i="20"/>
  <c r="P271" i="20"/>
  <c r="P172" i="20"/>
  <c r="P149" i="20"/>
  <c r="P226" i="20"/>
  <c r="P219" i="20"/>
  <c r="P273" i="20"/>
  <c r="P119" i="20"/>
  <c r="P154" i="20"/>
  <c r="P44" i="20"/>
  <c r="P187" i="20"/>
  <c r="P162" i="20"/>
  <c r="P108" i="20"/>
  <c r="P133" i="20"/>
  <c r="P115" i="20"/>
  <c r="P183" i="20"/>
  <c r="P151" i="20"/>
  <c r="P49" i="20"/>
  <c r="P199" i="20"/>
  <c r="P77" i="20"/>
  <c r="P58" i="20"/>
  <c r="P277" i="20"/>
  <c r="F19" i="14"/>
  <c r="F21" i="14"/>
  <c r="D24" i="25" l="1"/>
  <c r="D31" i="22"/>
  <c r="O12" i="20"/>
  <c r="P12" i="20" s="1"/>
  <c r="P71" i="20"/>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P223" i="20"/>
  <c r="R3" i="20"/>
  <c r="R4" i="20" s="1"/>
  <c r="R5" i="20" s="1"/>
  <c r="R6" i="20" s="1"/>
  <c r="R7" i="20" s="1"/>
  <c r="R8" i="20" s="1"/>
  <c r="R9" i="20" s="1"/>
  <c r="R10" i="20" s="1"/>
  <c r="R11" i="20" s="1"/>
  <c r="R12" i="20" s="1"/>
  <c r="S3" i="20"/>
  <c r="P25" i="20"/>
  <c r="P113" i="20"/>
  <c r="D23" i="25"/>
  <c r="D33" i="22"/>
  <c r="D27" i="25"/>
  <c r="D30" i="25"/>
  <c r="D30" i="22"/>
  <c r="D34" i="22"/>
  <c r="D29" i="25"/>
  <c r="D22" i="22"/>
  <c r="D24" i="22"/>
  <c r="D27" i="22"/>
  <c r="D28" i="22"/>
  <c r="D26" i="25"/>
  <c r="D36" i="22"/>
  <c r="P102" i="20"/>
  <c r="D28" i="25"/>
  <c r="D29" i="22"/>
  <c r="D25" i="22"/>
  <c r="D35" i="22"/>
  <c r="D25" i="25"/>
  <c r="P169" i="20"/>
  <c r="P45" i="20"/>
  <c r="P281" i="20"/>
  <c r="P96" i="20"/>
  <c r="P209" i="20"/>
  <c r="P257" i="20"/>
  <c r="P196" i="20"/>
  <c r="P86" i="20"/>
  <c r="P302" i="20"/>
  <c r="P56" i="20"/>
  <c r="P27" i="20"/>
  <c r="P68" i="20"/>
  <c r="P129" i="20"/>
  <c r="P285" i="20"/>
  <c r="P98" i="20"/>
  <c r="P28" i="20"/>
  <c r="P236" i="20"/>
  <c r="P76" i="20"/>
  <c r="P270" i="20"/>
  <c r="P128" i="20"/>
  <c r="P104" i="20"/>
  <c r="P225" i="20"/>
  <c r="O51" i="20"/>
  <c r="P51" i="20" s="1"/>
  <c r="P78" i="20"/>
  <c r="P185" i="20"/>
  <c r="P106" i="20"/>
  <c r="O243" i="20"/>
  <c r="D22" i="25" s="1"/>
  <c r="O93" i="20"/>
  <c r="P93" i="20" s="1"/>
  <c r="O84" i="20"/>
  <c r="P118" i="20"/>
  <c r="P193" i="20"/>
  <c r="O37" i="20"/>
  <c r="P37" i="20" s="1"/>
  <c r="O241" i="20"/>
  <c r="P241" i="20" s="1"/>
  <c r="O184" i="20"/>
  <c r="P184" i="20" s="1"/>
  <c r="P14" i="20"/>
  <c r="O16" i="20"/>
  <c r="P16" i="20" s="1"/>
  <c r="P278" i="20"/>
  <c r="P80" i="20"/>
  <c r="P282" i="20"/>
  <c r="P253" i="20"/>
  <c r="P247" i="20"/>
  <c r="P83" i="20"/>
  <c r="P140" i="20"/>
  <c r="P64" i="20"/>
  <c r="P110" i="20"/>
  <c r="P72" i="20"/>
  <c r="P204" i="20"/>
  <c r="P112" i="20"/>
  <c r="P197" i="20"/>
  <c r="P125" i="20"/>
  <c r="P252" i="20"/>
  <c r="P163" i="20"/>
  <c r="P251" i="20"/>
  <c r="P46" i="20"/>
  <c r="P156" i="20"/>
  <c r="P101" i="20"/>
  <c r="P303" i="20"/>
  <c r="P232" i="20"/>
  <c r="P180" i="20"/>
  <c r="P266" i="20"/>
  <c r="P215" i="20"/>
  <c r="P160" i="20"/>
  <c r="P22" i="20"/>
  <c r="P174" i="20"/>
  <c r="P26" i="20"/>
  <c r="P224" i="20"/>
  <c r="P264" i="20"/>
  <c r="P217" i="20"/>
  <c r="P120" i="20"/>
  <c r="P116" i="20"/>
  <c r="P280" i="20"/>
  <c r="P81" i="20"/>
  <c r="P114" i="20"/>
  <c r="P262" i="20"/>
  <c r="P54" i="20"/>
  <c r="P73" i="20"/>
  <c r="P19" i="20"/>
  <c r="P31" i="20"/>
  <c r="P229" i="20"/>
  <c r="P146" i="20"/>
  <c r="P268" i="20"/>
  <c r="P79" i="20"/>
  <c r="P126" i="20"/>
  <c r="P276" i="20"/>
  <c r="P300" i="20"/>
  <c r="P228" i="20"/>
  <c r="P88" i="20"/>
  <c r="P299" i="20"/>
  <c r="P85" i="20"/>
  <c r="P212" i="20"/>
  <c r="P284" i="20"/>
  <c r="P233" i="20"/>
  <c r="P130" i="20"/>
  <c r="P66" i="20"/>
  <c r="P255" i="20"/>
  <c r="P139" i="20"/>
  <c r="P132" i="20"/>
  <c r="P298" i="20"/>
  <c r="P288" i="20"/>
  <c r="P227" i="20"/>
  <c r="P144" i="20"/>
  <c r="P23" i="20"/>
  <c r="P117" i="20"/>
  <c r="P142" i="20"/>
  <c r="P100" i="20"/>
  <c r="P171" i="20"/>
  <c r="P92" i="20"/>
  <c r="P161" i="20"/>
  <c r="P201" i="20"/>
  <c r="P159" i="20"/>
  <c r="P176" i="20"/>
  <c r="P99" i="20"/>
  <c r="P97" i="20"/>
  <c r="P148" i="20"/>
  <c r="P39" i="20"/>
  <c r="P55" i="20"/>
  <c r="P136" i="20"/>
  <c r="P248" i="20"/>
  <c r="P186" i="20"/>
  <c r="P152" i="20"/>
  <c r="P87" i="20"/>
  <c r="P122" i="20"/>
  <c r="P41" i="20"/>
  <c r="P249" i="20"/>
  <c r="P90" i="20"/>
  <c r="P141" i="20"/>
  <c r="P91" i="20"/>
  <c r="P181" i="20"/>
  <c r="P124" i="20"/>
  <c r="P36" i="20"/>
  <c r="P15" i="20"/>
  <c r="P60" i="20"/>
  <c r="P53" i="20"/>
  <c r="P135" i="20"/>
  <c r="P155" i="20"/>
  <c r="P286" i="20"/>
  <c r="P296" i="20"/>
  <c r="P65" i="20"/>
  <c r="P59" i="20"/>
  <c r="P18" i="20"/>
  <c r="P134" i="20"/>
  <c r="P89" i="20"/>
  <c r="P13" i="20"/>
  <c r="P235" i="20"/>
  <c r="P30" i="20"/>
  <c r="P244" i="20"/>
  <c r="P74" i="20"/>
  <c r="P189" i="20"/>
  <c r="P103" i="20"/>
  <c r="P67" i="20"/>
  <c r="P75" i="20"/>
  <c r="P145" i="20"/>
  <c r="P131" i="20"/>
  <c r="P57" i="20"/>
  <c r="P272" i="20"/>
  <c r="P21" i="20"/>
  <c r="P143" i="20"/>
  <c r="P111" i="20"/>
  <c r="P175" i="20"/>
  <c r="P205" i="20"/>
  <c r="P239" i="20"/>
  <c r="P40" i="20"/>
  <c r="P200" i="20"/>
  <c r="P138" i="20"/>
  <c r="P48" i="20"/>
  <c r="P17" i="20"/>
  <c r="P20" i="20"/>
  <c r="P29" i="20"/>
  <c r="P150" i="20"/>
  <c r="P213" i="20"/>
  <c r="P137" i="20"/>
  <c r="P63" i="20"/>
  <c r="P245" i="20"/>
  <c r="P82" i="20"/>
  <c r="P47" i="20"/>
  <c r="P50" i="20"/>
  <c r="P192" i="20"/>
  <c r="P221" i="20"/>
  <c r="P168" i="20"/>
  <c r="P274" i="20"/>
  <c r="P167" i="20"/>
  <c r="P42" i="20"/>
  <c r="P43" i="20"/>
  <c r="E21" i="22" l="1"/>
  <c r="D19" i="21"/>
  <c r="E24" i="25"/>
  <c r="F24" i="25" s="1"/>
  <c r="E31" i="22"/>
  <c r="F31" i="22" s="1"/>
  <c r="C20" i="21"/>
  <c r="E19" i="21"/>
  <c r="U5" i="20"/>
  <c r="U6" i="20" s="1"/>
  <c r="U7" i="20" s="1"/>
  <c r="U8" i="20" s="1"/>
  <c r="U9" i="20" s="1"/>
  <c r="U10" i="20" s="1"/>
  <c r="U11" i="20" s="1"/>
  <c r="U12" i="20" s="1"/>
  <c r="T335" i="20"/>
  <c r="A26" i="21" s="1"/>
  <c r="H38" i="21"/>
  <c r="P319" i="20"/>
  <c r="P314" i="20"/>
  <c r="P308" i="20"/>
  <c r="R13" i="20"/>
  <c r="S12" i="20"/>
  <c r="P328" i="20"/>
  <c r="P316" i="20"/>
  <c r="P327" i="20"/>
  <c r="P312" i="20"/>
  <c r="P306" i="20"/>
  <c r="P326" i="20"/>
  <c r="P321" i="20"/>
  <c r="P313" i="20"/>
  <c r="P331" i="20"/>
  <c r="E30" i="25"/>
  <c r="F30" i="25" s="1"/>
  <c r="P315" i="20"/>
  <c r="P309" i="20"/>
  <c r="P304" i="20"/>
  <c r="P307" i="20"/>
  <c r="P322" i="20"/>
  <c r="P325" i="20"/>
  <c r="P318" i="20"/>
  <c r="P311" i="20"/>
  <c r="P332" i="20"/>
  <c r="P324" i="20"/>
  <c r="P330" i="20"/>
  <c r="P320" i="20"/>
  <c r="P323" i="20"/>
  <c r="P329" i="20"/>
  <c r="P333" i="20"/>
  <c r="D38" i="22"/>
  <c r="P305" i="20"/>
  <c r="P310" i="20"/>
  <c r="P317" i="20"/>
  <c r="D26" i="22"/>
  <c r="E28" i="25"/>
  <c r="F28" i="25" s="1"/>
  <c r="E27" i="25"/>
  <c r="F27" i="25" s="1"/>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c r="D37" i="22"/>
  <c r="D20" i="21"/>
  <c r="P84" i="20"/>
  <c r="P243" i="20"/>
  <c r="E22" i="25" s="1"/>
  <c r="F22" i="25" s="1"/>
  <c r="F19" i="21" l="1"/>
  <c r="E20" i="21"/>
  <c r="F20" i="21" s="1"/>
  <c r="H39" i="21"/>
  <c r="A27" i="21"/>
  <c r="U13" i="20"/>
  <c r="U14" i="20" s="1"/>
  <c r="U15" i="20" s="1"/>
  <c r="V12" i="20"/>
  <c r="R14" i="20"/>
  <c r="S13" i="20"/>
  <c r="E38" i="22"/>
  <c r="F38" i="22" s="1"/>
  <c r="F21" i="22"/>
  <c r="D40" i="22"/>
  <c r="F37" i="22"/>
  <c r="F23" i="22"/>
  <c r="E26" i="22"/>
  <c r="F26" i="22" s="1"/>
  <c r="F32" i="22"/>
  <c r="E21" i="25"/>
  <c r="F21" i="25" s="1"/>
  <c r="E39" i="22"/>
  <c r="F39" i="22" s="1"/>
  <c r="H40" i="21" l="1"/>
  <c r="U16" i="20"/>
  <c r="U17" i="20" s="1"/>
  <c r="U18" i="20" s="1"/>
  <c r="U19" i="20" s="1"/>
  <c r="U20" i="20" s="1"/>
  <c r="U21" i="20" s="1"/>
  <c r="U22" i="20" s="1"/>
  <c r="U23" i="20" s="1"/>
  <c r="U24" i="20" s="1"/>
  <c r="U25" i="20" s="1"/>
  <c r="V15" i="20"/>
  <c r="A28" i="21"/>
  <c r="R15" i="20"/>
  <c r="S14" i="20"/>
  <c r="S30" i="20"/>
  <c r="E40" i="22"/>
  <c r="F40" i="22" s="1"/>
  <c r="E31" i="25"/>
  <c r="F31" i="25" s="1"/>
  <c r="U26" i="20" l="1"/>
  <c r="V25" i="20"/>
  <c r="A29" i="21"/>
  <c r="V30" i="20"/>
  <c r="H41" i="21"/>
  <c r="R16" i="20"/>
  <c r="S15" i="20"/>
  <c r="U27" i="20" l="1"/>
  <c r="U28" i="20" s="1"/>
  <c r="U29" i="20" s="1"/>
  <c r="U30" i="20" s="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U178" i="20" s="1"/>
  <c r="U179" i="20" s="1"/>
  <c r="U180" i="20" s="1"/>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26" i="20"/>
  <c r="H42" i="21"/>
  <c r="A30" i="21"/>
  <c r="V31" i="20"/>
  <c r="R17" i="20"/>
  <c r="R18" i="20" s="1"/>
  <c r="R19" i="20" s="1"/>
  <c r="S16" i="20"/>
  <c r="S50" i="20"/>
  <c r="R20" i="20" l="1"/>
  <c r="R21" i="20" s="1"/>
  <c r="R22" i="20" s="1"/>
  <c r="S19" i="20"/>
  <c r="V37" i="20"/>
  <c r="H43" i="21"/>
  <c r="A31" i="21"/>
  <c r="S51" i="20"/>
  <c r="S238" i="20" l="1"/>
  <c r="R23"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R29" i="20" l="1"/>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R98" i="20" s="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S53" i="20"/>
  <c r="V53" i="20"/>
  <c r="A38" i="21"/>
  <c r="V63" i="20"/>
  <c r="H50" i="21"/>
  <c r="S64" i="20"/>
  <c r="R139" i="20" l="1"/>
  <c r="R140" i="20" s="1"/>
  <c r="R141" i="20" s="1"/>
  <c r="R142" i="20" s="1"/>
  <c r="R143" i="20" s="1"/>
  <c r="R144" i="20" s="1"/>
  <c r="R145" i="20" s="1"/>
  <c r="R146" i="20" s="1"/>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S146" i="20"/>
  <c r="V56" i="20"/>
  <c r="H52" i="21"/>
  <c r="A40" i="21"/>
  <c r="S69" i="20"/>
  <c r="R296" i="20" l="1"/>
  <c r="S295" i="20"/>
  <c r="V57" i="20"/>
  <c r="A41" i="21"/>
  <c r="H53" i="21"/>
  <c r="S71" i="20"/>
  <c r="R297" i="20" l="1"/>
  <c r="S296" i="20"/>
  <c r="V58" i="20"/>
  <c r="H54" i="21"/>
  <c r="V71" i="20"/>
  <c r="A42" i="21"/>
  <c r="S72" i="20"/>
  <c r="R298" i="20" l="1"/>
  <c r="S297" i="20"/>
  <c r="V64" i="20"/>
  <c r="V72" i="20"/>
  <c r="H55" i="21"/>
  <c r="A43" i="21"/>
  <c r="S76" i="20"/>
  <c r="R299" i="20" l="1"/>
  <c r="S298" i="20"/>
  <c r="V65" i="20"/>
  <c r="A44" i="21"/>
  <c r="H56" i="21"/>
  <c r="V76" i="20"/>
  <c r="S77" i="20"/>
  <c r="R300" i="20" l="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299" i="20"/>
  <c r="V66" i="20"/>
  <c r="V77" i="20"/>
  <c r="A45" i="21"/>
  <c r="H57" i="21"/>
  <c r="S78" i="20"/>
  <c r="V67" i="20" l="1"/>
  <c r="H58" i="21"/>
  <c r="A46" i="21"/>
  <c r="S79" i="20"/>
  <c r="V68" i="20" l="1"/>
  <c r="H59" i="21"/>
  <c r="A47" i="21"/>
  <c r="S81" i="20"/>
  <c r="V69" i="20" l="1"/>
  <c r="A48" i="21"/>
  <c r="H60" i="21"/>
  <c r="S82" i="20"/>
  <c r="V70" i="20" l="1"/>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B25" i="21"/>
  <c r="S322" i="20"/>
  <c r="H100" i="21"/>
  <c r="A88" i="21"/>
  <c r="S330" i="20"/>
  <c r="V190" i="20" l="1"/>
  <c r="I25" i="21"/>
  <c r="L25" i="21" s="1"/>
  <c r="I27" i="21"/>
  <c r="K27" i="21" s="1"/>
  <c r="I26" i="21"/>
  <c r="V215" i="20"/>
  <c r="I98" i="21"/>
  <c r="M98" i="21" s="1"/>
  <c r="F25" i="21"/>
  <c r="E25" i="21"/>
  <c r="D25" i="21"/>
  <c r="C25" i="21"/>
  <c r="A89" i="21"/>
  <c r="I99" i="21"/>
  <c r="H101" i="21"/>
  <c r="I100" i="21"/>
  <c r="I29" i="21"/>
  <c r="I31" i="21"/>
  <c r="I36" i="21"/>
  <c r="I30" i="21"/>
  <c r="I33" i="21"/>
  <c r="I28" i="21"/>
  <c r="I32" i="21"/>
  <c r="I34" i="21"/>
  <c r="I35" i="21"/>
  <c r="I39" i="21"/>
  <c r="I37" i="21"/>
  <c r="I38" i="21"/>
  <c r="I40" i="21"/>
  <c r="I42" i="21"/>
  <c r="I43" i="21"/>
  <c r="I41" i="21"/>
  <c r="I45" i="21"/>
  <c r="I44" i="21"/>
  <c r="I48" i="21"/>
  <c r="I46" i="21"/>
  <c r="I47" i="21"/>
  <c r="I51" i="21"/>
  <c r="I49" i="21"/>
  <c r="I50" i="21"/>
  <c r="I53" i="21"/>
  <c r="I54" i="21"/>
  <c r="I52" i="21"/>
  <c r="I55" i="21"/>
  <c r="I57" i="21"/>
  <c r="I56" i="21"/>
  <c r="I58" i="21"/>
  <c r="I59" i="21"/>
  <c r="I62" i="21"/>
  <c r="I60" i="21"/>
  <c r="I61" i="21"/>
  <c r="I63" i="21"/>
  <c r="I65" i="21"/>
  <c r="I64" i="21"/>
  <c r="I66" i="21"/>
  <c r="I69" i="21"/>
  <c r="I70" i="21"/>
  <c r="I68" i="21"/>
  <c r="I67" i="21"/>
  <c r="I71" i="21"/>
  <c r="I77" i="21"/>
  <c r="I75" i="21"/>
  <c r="I72" i="21"/>
  <c r="I73" i="21"/>
  <c r="I74" i="21"/>
  <c r="I80" i="21"/>
  <c r="I76" i="21"/>
  <c r="I78" i="21"/>
  <c r="I79" i="21"/>
  <c r="I81" i="21"/>
  <c r="I82" i="21"/>
  <c r="I83" i="21"/>
  <c r="I85" i="21"/>
  <c r="I84" i="21"/>
  <c r="I87" i="21"/>
  <c r="I89" i="21"/>
  <c r="I86" i="21"/>
  <c r="I88" i="21"/>
  <c r="I90" i="21"/>
  <c r="I92" i="21"/>
  <c r="I91" i="21"/>
  <c r="I95" i="21"/>
  <c r="I93" i="21"/>
  <c r="I94" i="21"/>
  <c r="I96" i="21"/>
  <c r="I97" i="21"/>
  <c r="M25" i="21" l="1"/>
  <c r="J25" i="21"/>
  <c r="K25" i="21"/>
  <c r="J27" i="21"/>
  <c r="L27" i="21"/>
  <c r="M27" i="21"/>
  <c r="L26" i="21"/>
  <c r="M26" i="21"/>
  <c r="K26" i="21"/>
  <c r="J26" i="21"/>
  <c r="K98" i="21"/>
  <c r="L98" i="21"/>
  <c r="J98" i="21"/>
  <c r="V216" i="20"/>
  <c r="M93" i="21"/>
  <c r="K93" i="21"/>
  <c r="L93" i="21"/>
  <c r="J93" i="21"/>
  <c r="M61" i="21"/>
  <c r="K61" i="21"/>
  <c r="L61" i="21"/>
  <c r="J61" i="21"/>
  <c r="L80" i="21"/>
  <c r="M80" i="21"/>
  <c r="J80" i="21"/>
  <c r="K80" i="21"/>
  <c r="K60" i="21"/>
  <c r="L60" i="21"/>
  <c r="M60" i="21"/>
  <c r="J60" i="21"/>
  <c r="K44" i="21"/>
  <c r="L44" i="21"/>
  <c r="M44" i="21"/>
  <c r="J44" i="21"/>
  <c r="M85" i="21"/>
  <c r="K85" i="21"/>
  <c r="J85" i="21"/>
  <c r="L85" i="21"/>
  <c r="L74" i="21"/>
  <c r="K74" i="21"/>
  <c r="J74" i="21"/>
  <c r="M74" i="21"/>
  <c r="K70" i="21"/>
  <c r="L70" i="21"/>
  <c r="M70" i="21"/>
  <c r="J70" i="21"/>
  <c r="K62" i="21"/>
  <c r="L62" i="21"/>
  <c r="M62" i="21"/>
  <c r="J62" i="21"/>
  <c r="M53" i="21"/>
  <c r="K53" i="21"/>
  <c r="L53" i="21"/>
  <c r="J53" i="21"/>
  <c r="M45" i="21"/>
  <c r="K45" i="21"/>
  <c r="L45" i="21"/>
  <c r="J45" i="21"/>
  <c r="K35" i="21"/>
  <c r="L35" i="21"/>
  <c r="M35" i="21"/>
  <c r="J35" i="21"/>
  <c r="M29" i="21"/>
  <c r="K29" i="21"/>
  <c r="L29" i="21"/>
  <c r="J29" i="21"/>
  <c r="K52" i="21"/>
  <c r="L52" i="21"/>
  <c r="M52" i="21"/>
  <c r="J52" i="21"/>
  <c r="K95" i="21"/>
  <c r="M95" i="21"/>
  <c r="L95" i="21"/>
  <c r="J95" i="21"/>
  <c r="K68" i="21"/>
  <c r="L68" i="21"/>
  <c r="M68" i="21"/>
  <c r="J68" i="21"/>
  <c r="K54" i="21"/>
  <c r="L54" i="21"/>
  <c r="M54" i="21"/>
  <c r="J54" i="21"/>
  <c r="K39" i="21"/>
  <c r="M39" i="21"/>
  <c r="L39" i="21"/>
  <c r="J39" i="21"/>
  <c r="K31" i="21"/>
  <c r="M31" i="21"/>
  <c r="L31" i="21"/>
  <c r="J31" i="21"/>
  <c r="K91" i="21"/>
  <c r="L91" i="21"/>
  <c r="M91" i="21"/>
  <c r="J91" i="21"/>
  <c r="K92" i="21"/>
  <c r="L92" i="21"/>
  <c r="M92" i="21"/>
  <c r="J92" i="21"/>
  <c r="K83" i="21"/>
  <c r="L83" i="21"/>
  <c r="M83" i="21"/>
  <c r="J83" i="21"/>
  <c r="K73" i="21"/>
  <c r="L73" i="21"/>
  <c r="M73" i="21"/>
  <c r="J73" i="21"/>
  <c r="M69" i="21"/>
  <c r="K69" i="21"/>
  <c r="L69" i="21"/>
  <c r="J69" i="21"/>
  <c r="K59" i="21"/>
  <c r="L59" i="21"/>
  <c r="M59" i="21"/>
  <c r="J59" i="21"/>
  <c r="L50" i="21"/>
  <c r="K50" i="21"/>
  <c r="M50" i="21"/>
  <c r="J50" i="21"/>
  <c r="K41" i="21"/>
  <c r="L41" i="21"/>
  <c r="M41" i="21"/>
  <c r="J41" i="21"/>
  <c r="L34" i="21"/>
  <c r="M34" i="21"/>
  <c r="K34" i="21"/>
  <c r="J34" i="21"/>
  <c r="K100" i="21"/>
  <c r="L100" i="21"/>
  <c r="M100" i="21"/>
  <c r="J100" i="21"/>
  <c r="A90" i="21"/>
  <c r="K76" i="21"/>
  <c r="L76" i="21"/>
  <c r="M76" i="21"/>
  <c r="J76" i="21"/>
  <c r="M37" i="21"/>
  <c r="K37" i="21"/>
  <c r="J37" i="21"/>
  <c r="L37" i="21"/>
  <c r="L90" i="21"/>
  <c r="K90" i="21"/>
  <c r="M90" i="21"/>
  <c r="J90" i="21"/>
  <c r="L66" i="21"/>
  <c r="M66" i="21"/>
  <c r="K66" i="21"/>
  <c r="J66" i="21"/>
  <c r="K43" i="21"/>
  <c r="L43" i="21"/>
  <c r="M43" i="21"/>
  <c r="J43" i="21"/>
  <c r="H102" i="21"/>
  <c r="I101" i="21"/>
  <c r="K97" i="21"/>
  <c r="L97" i="21"/>
  <c r="M97" i="21"/>
  <c r="J97" i="21"/>
  <c r="L88" i="21"/>
  <c r="M88" i="21"/>
  <c r="K88" i="21"/>
  <c r="J88" i="21"/>
  <c r="K81" i="21"/>
  <c r="L81" i="21"/>
  <c r="M81" i="21"/>
  <c r="J81" i="21"/>
  <c r="K75" i="21"/>
  <c r="L75" i="21"/>
  <c r="M75" i="21"/>
  <c r="J75" i="21"/>
  <c r="L64" i="21"/>
  <c r="M64" i="21"/>
  <c r="J64" i="21"/>
  <c r="K64" i="21"/>
  <c r="L56" i="21"/>
  <c r="M56" i="21"/>
  <c r="K56" i="21"/>
  <c r="J56" i="21"/>
  <c r="K51" i="21"/>
  <c r="L51" i="21"/>
  <c r="M51" i="21"/>
  <c r="J51" i="21"/>
  <c r="L42" i="21"/>
  <c r="K42" i="21"/>
  <c r="J42" i="21"/>
  <c r="M42" i="21"/>
  <c r="K28" i="21"/>
  <c r="L28" i="21"/>
  <c r="M28" i="21"/>
  <c r="J28" i="21"/>
  <c r="K99" i="21"/>
  <c r="L99" i="21"/>
  <c r="M99" i="21"/>
  <c r="J99" i="21"/>
  <c r="K67" i="21"/>
  <c r="L67" i="21"/>
  <c r="M67" i="21"/>
  <c r="J67" i="21"/>
  <c r="K36" i="21"/>
  <c r="L36" i="21"/>
  <c r="M36" i="21"/>
  <c r="J36" i="21"/>
  <c r="L82" i="21"/>
  <c r="K82" i="21"/>
  <c r="M82" i="21"/>
  <c r="J82" i="21"/>
  <c r="L58" i="21"/>
  <c r="K58" i="21"/>
  <c r="J58" i="21"/>
  <c r="M58" i="21"/>
  <c r="L32" i="21"/>
  <c r="M32" i="21"/>
  <c r="K32" i="21"/>
  <c r="J32" i="21"/>
  <c r="L96" i="21"/>
  <c r="M96" i="21"/>
  <c r="J96" i="21"/>
  <c r="K96" i="21"/>
  <c r="K86" i="21"/>
  <c r="L86" i="21"/>
  <c r="M86" i="21"/>
  <c r="J86" i="21"/>
  <c r="K79" i="21"/>
  <c r="M79" i="21"/>
  <c r="L79" i="21"/>
  <c r="J79" i="21"/>
  <c r="M77" i="21"/>
  <c r="K77" i="21"/>
  <c r="L77" i="21"/>
  <c r="J77" i="21"/>
  <c r="K65" i="21"/>
  <c r="L65" i="21"/>
  <c r="M65" i="21"/>
  <c r="J65" i="21"/>
  <c r="K57" i="21"/>
  <c r="L57" i="21"/>
  <c r="M57" i="21"/>
  <c r="J57" i="21"/>
  <c r="K47" i="21"/>
  <c r="M47" i="21"/>
  <c r="L47" i="21"/>
  <c r="J47" i="21"/>
  <c r="L40" i="21"/>
  <c r="M40" i="21"/>
  <c r="K40" i="21"/>
  <c r="J40" i="21"/>
  <c r="K33" i="21"/>
  <c r="L33" i="21"/>
  <c r="M33" i="21"/>
  <c r="J33" i="21"/>
  <c r="K87" i="21"/>
  <c r="M87" i="21"/>
  <c r="L87" i="21"/>
  <c r="J87" i="21"/>
  <c r="L48" i="21"/>
  <c r="M48" i="21"/>
  <c r="K48" i="21"/>
  <c r="J48" i="21"/>
  <c r="K84" i="21"/>
  <c r="L84" i="21"/>
  <c r="J84" i="21"/>
  <c r="M84" i="21"/>
  <c r="L72" i="21"/>
  <c r="M72" i="21"/>
  <c r="K72" i="21"/>
  <c r="J72" i="21"/>
  <c r="K49" i="21"/>
  <c r="L49" i="21"/>
  <c r="M49" i="21"/>
  <c r="J49" i="21"/>
  <c r="K94" i="21"/>
  <c r="L94" i="21"/>
  <c r="M94" i="21"/>
  <c r="J94" i="21"/>
  <c r="K89" i="21"/>
  <c r="L89" i="21"/>
  <c r="M89" i="21"/>
  <c r="J89" i="21"/>
  <c r="K78" i="21"/>
  <c r="L78" i="21"/>
  <c r="M78" i="21"/>
  <c r="J78" i="21"/>
  <c r="K71" i="21"/>
  <c r="M71" i="21"/>
  <c r="L71" i="21"/>
  <c r="J71" i="21"/>
  <c r="K63" i="21"/>
  <c r="M63" i="21"/>
  <c r="L63" i="21"/>
  <c r="J63" i="21"/>
  <c r="K55" i="21"/>
  <c r="M55" i="21"/>
  <c r="J55" i="21"/>
  <c r="L55" i="21"/>
  <c r="K46" i="21"/>
  <c r="L46" i="21"/>
  <c r="M46" i="21"/>
  <c r="J46" i="21"/>
  <c r="K38" i="21"/>
  <c r="L38" i="21"/>
  <c r="M38" i="21"/>
  <c r="J38" i="21"/>
  <c r="K30" i="21"/>
  <c r="L30" i="21"/>
  <c r="M30" i="21"/>
  <c r="J30" i="21"/>
  <c r="V217" i="20" l="1"/>
  <c r="H103" i="21"/>
  <c r="I102" i="21"/>
  <c r="M101" i="21"/>
  <c r="K101" i="21"/>
  <c r="L101" i="21"/>
  <c r="J101" i="21"/>
  <c r="A91" i="21"/>
  <c r="V218" i="20" l="1"/>
  <c r="V242" i="20"/>
  <c r="A92" i="21"/>
  <c r="K102" i="21"/>
  <c r="L102" i="21"/>
  <c r="M102" i="21"/>
  <c r="J102" i="21"/>
  <c r="H104" i="21"/>
  <c r="I103" i="21"/>
  <c r="V243" i="20" l="1"/>
  <c r="K103" i="21"/>
  <c r="M103" i="21"/>
  <c r="L103" i="21"/>
  <c r="J103" i="21"/>
  <c r="H105" i="21"/>
  <c r="I104" i="21"/>
  <c r="A93" i="21"/>
  <c r="V244" i="20" l="1"/>
  <c r="V249" i="20"/>
  <c r="L104" i="21"/>
  <c r="M104" i="21"/>
  <c r="K104" i="21"/>
  <c r="J104" i="21"/>
  <c r="H106" i="21"/>
  <c r="I105" i="21"/>
  <c r="A94" i="21"/>
  <c r="V250" i="20" l="1"/>
  <c r="V253" i="20"/>
  <c r="K105" i="21"/>
  <c r="L105" i="21"/>
  <c r="M105" i="21"/>
  <c r="J105" i="21"/>
  <c r="H107" i="21"/>
  <c r="I106" i="21"/>
  <c r="A95" i="21"/>
  <c r="V254" i="20" l="1"/>
  <c r="A96" i="21"/>
  <c r="L106" i="21"/>
  <c r="J106" i="21"/>
  <c r="K106" i="21"/>
  <c r="M106" i="21"/>
  <c r="H108" i="21"/>
  <c r="I107" i="21"/>
  <c r="V255" i="20" l="1"/>
  <c r="K107" i="21"/>
  <c r="L107" i="21"/>
  <c r="M107" i="21"/>
  <c r="J107" i="21"/>
  <c r="H109" i="21"/>
  <c r="I108" i="21"/>
  <c r="A97" i="21"/>
  <c r="V256" i="20" l="1"/>
  <c r="V266" i="20"/>
  <c r="K108" i="21"/>
  <c r="L108" i="21"/>
  <c r="M108" i="21"/>
  <c r="J108" i="21"/>
  <c r="H110" i="21"/>
  <c r="I109" i="21"/>
  <c r="A98" i="21"/>
  <c r="V267" i="20" l="1"/>
  <c r="V272" i="20"/>
  <c r="A99" i="21"/>
  <c r="M109" i="21"/>
  <c r="K109" i="21"/>
  <c r="L109" i="21"/>
  <c r="J109" i="21"/>
  <c r="H111" i="21"/>
  <c r="I110" i="21"/>
  <c r="V273" i="20" l="1"/>
  <c r="V295" i="20"/>
  <c r="K110" i="21"/>
  <c r="L110" i="21"/>
  <c r="M110" i="21"/>
  <c r="J110" i="21"/>
  <c r="A100" i="21"/>
  <c r="H112" i="21"/>
  <c r="I111" i="21"/>
  <c r="V296" i="20" l="1"/>
  <c r="K111" i="21"/>
  <c r="M111" i="21"/>
  <c r="L111" i="21"/>
  <c r="J111" i="21"/>
  <c r="H113" i="21"/>
  <c r="I112" i="21"/>
  <c r="A101" i="21"/>
  <c r="V297" i="20" l="1"/>
  <c r="V304" i="20"/>
  <c r="A102" i="21"/>
  <c r="L112" i="21"/>
  <c r="M112" i="21"/>
  <c r="J112" i="21"/>
  <c r="K112" i="21"/>
  <c r="H114" i="21"/>
  <c r="I113" i="21"/>
  <c r="V305" i="20" l="1"/>
  <c r="A103" i="21"/>
  <c r="K113" i="21"/>
  <c r="L113" i="21"/>
  <c r="M113" i="21"/>
  <c r="J113" i="21"/>
  <c r="H115" i="21"/>
  <c r="I114" i="21"/>
  <c r="V306" i="20" l="1"/>
  <c r="L114" i="21"/>
  <c r="K114" i="21"/>
  <c r="M114" i="21"/>
  <c r="J114" i="21"/>
  <c r="H116" i="21"/>
  <c r="I115" i="21"/>
  <c r="A104" i="21"/>
  <c r="V307" i="20" l="1"/>
  <c r="V309" i="20"/>
  <c r="K115" i="21"/>
  <c r="L115" i="21"/>
  <c r="M115" i="21"/>
  <c r="J115" i="21"/>
  <c r="A105" i="21"/>
  <c r="H117" i="21"/>
  <c r="I116" i="21"/>
  <c r="V310" i="20" l="1"/>
  <c r="H118" i="21"/>
  <c r="I117" i="21"/>
  <c r="A106" i="21"/>
  <c r="K116" i="21"/>
  <c r="L116" i="21"/>
  <c r="M116" i="21"/>
  <c r="J116" i="21"/>
  <c r="V311" i="20" l="1"/>
  <c r="H119" i="21"/>
  <c r="I118" i="21"/>
  <c r="A107" i="21"/>
  <c r="M117" i="21"/>
  <c r="K117" i="21"/>
  <c r="L117" i="21"/>
  <c r="J117" i="21"/>
  <c r="V312" i="20" l="1"/>
  <c r="A108" i="21"/>
  <c r="L118" i="21"/>
  <c r="M118" i="21"/>
  <c r="K118" i="21"/>
  <c r="J118" i="21"/>
  <c r="H120" i="21"/>
  <c r="I119" i="21"/>
  <c r="V313" i="20" l="1"/>
  <c r="V314" i="20"/>
  <c r="A109" i="21"/>
  <c r="K119" i="21"/>
  <c r="M119" i="21"/>
  <c r="L119" i="21"/>
  <c r="J119" i="21"/>
  <c r="H121" i="21"/>
  <c r="I120" i="21"/>
  <c r="V315" i="20" l="1"/>
  <c r="A110" i="21"/>
  <c r="H122" i="21"/>
  <c r="I121" i="21"/>
  <c r="K120" i="21"/>
  <c r="M120" i="21"/>
  <c r="J120" i="21"/>
  <c r="L120" i="21"/>
  <c r="V316" i="20" l="1"/>
  <c r="K121" i="21"/>
  <c r="L121" i="21"/>
  <c r="M121" i="21"/>
  <c r="J121" i="21"/>
  <c r="H123" i="21"/>
  <c r="I122" i="21"/>
  <c r="A111" i="21"/>
  <c r="V317" i="20" l="1"/>
  <c r="V319" i="20"/>
  <c r="L122" i="21"/>
  <c r="K122" i="21"/>
  <c r="J122" i="21"/>
  <c r="M122" i="21"/>
  <c r="A112" i="21"/>
  <c r="H124" i="21"/>
  <c r="I123" i="21"/>
  <c r="V320" i="20" l="1"/>
  <c r="M123" i="21"/>
  <c r="L123" i="21"/>
  <c r="J123" i="21"/>
  <c r="K123" i="21"/>
  <c r="H125" i="21"/>
  <c r="I124" i="21"/>
  <c r="A113" i="21"/>
  <c r="V321" i="20" l="1"/>
  <c r="V327" i="20"/>
  <c r="A114" i="21"/>
  <c r="K124" i="21"/>
  <c r="L124" i="21"/>
  <c r="M124" i="21"/>
  <c r="J124" i="21"/>
  <c r="H126" i="21"/>
  <c r="I125" i="21"/>
  <c r="V328" i="20" l="1"/>
  <c r="K125" i="21"/>
  <c r="L125" i="21"/>
  <c r="M125" i="21"/>
  <c r="J125" i="21"/>
  <c r="A115" i="21"/>
  <c r="H127" i="21"/>
  <c r="I126" i="21"/>
  <c r="V329" i="20" l="1"/>
  <c r="L126" i="21"/>
  <c r="M126" i="21"/>
  <c r="K126" i="21"/>
  <c r="J126" i="21"/>
  <c r="H128" i="21"/>
  <c r="I127" i="21"/>
  <c r="A116" i="21"/>
  <c r="V330" i="20" l="1"/>
  <c r="K127" i="21"/>
  <c r="M127" i="21"/>
  <c r="L127" i="21"/>
  <c r="J127" i="21"/>
  <c r="H129" i="21"/>
  <c r="I128" i="21"/>
  <c r="A117" i="21"/>
  <c r="V331" i="20" l="1"/>
  <c r="B110" i="21" s="1"/>
  <c r="J128" i="21"/>
  <c r="K128" i="21"/>
  <c r="L128" i="21"/>
  <c r="M128" i="21"/>
  <c r="H130" i="21"/>
  <c r="I129" i="21"/>
  <c r="A118" i="21"/>
  <c r="B117" i="21" l="1"/>
  <c r="F117" i="21" s="1"/>
  <c r="B115" i="21"/>
  <c r="E115" i="21" s="1"/>
  <c r="B38" i="21"/>
  <c r="E38" i="21" s="1"/>
  <c r="B26" i="21"/>
  <c r="F26" i="21" s="1"/>
  <c r="B66" i="21"/>
  <c r="D66" i="21" s="1"/>
  <c r="B113" i="21"/>
  <c r="E113" i="21" s="1"/>
  <c r="B84" i="21"/>
  <c r="F84" i="21" s="1"/>
  <c r="B50" i="21"/>
  <c r="E50" i="21" s="1"/>
  <c r="B82" i="21"/>
  <c r="C82" i="21" s="1"/>
  <c r="B27" i="21"/>
  <c r="E27" i="21" s="1"/>
  <c r="B81" i="21"/>
  <c r="F81" i="21" s="1"/>
  <c r="B28" i="21"/>
  <c r="E28" i="21" s="1"/>
  <c r="B107" i="21"/>
  <c r="F107" i="21" s="1"/>
  <c r="B47" i="21"/>
  <c r="D47" i="21" s="1"/>
  <c r="B54" i="21"/>
  <c r="E54" i="21" s="1"/>
  <c r="B96" i="21"/>
  <c r="D96" i="21" s="1"/>
  <c r="B76" i="21"/>
  <c r="D76" i="21" s="1"/>
  <c r="B69" i="21"/>
  <c r="E69" i="21" s="1"/>
  <c r="B31" i="21"/>
  <c r="E31" i="21" s="1"/>
  <c r="B93" i="21"/>
  <c r="E93" i="21" s="1"/>
  <c r="B58" i="21"/>
  <c r="F58" i="21" s="1"/>
  <c r="B35" i="21"/>
  <c r="D35" i="21" s="1"/>
  <c r="B106" i="21"/>
  <c r="E106" i="21" s="1"/>
  <c r="B70" i="21"/>
  <c r="D70" i="21" s="1"/>
  <c r="B71" i="21"/>
  <c r="C71" i="21" s="1"/>
  <c r="B91" i="21"/>
  <c r="E91" i="21" s="1"/>
  <c r="B68" i="21"/>
  <c r="F68" i="21" s="1"/>
  <c r="B95" i="21"/>
  <c r="E95" i="21" s="1"/>
  <c r="B40" i="21"/>
  <c r="C40" i="21" s="1"/>
  <c r="B78" i="21"/>
  <c r="C78" i="21" s="1"/>
  <c r="B60" i="21"/>
  <c r="F60" i="21" s="1"/>
  <c r="B108" i="21"/>
  <c r="C108" i="21" s="1"/>
  <c r="B34" i="21"/>
  <c r="E34" i="21" s="1"/>
  <c r="B104" i="21"/>
  <c r="F104" i="21" s="1"/>
  <c r="B83" i="21"/>
  <c r="D83" i="21" s="1"/>
  <c r="B98" i="21"/>
  <c r="D98" i="21" s="1"/>
  <c r="B111" i="21"/>
  <c r="D111" i="21" s="1"/>
  <c r="B39" i="21"/>
  <c r="E39" i="21" s="1"/>
  <c r="B94" i="21"/>
  <c r="E94" i="21" s="1"/>
  <c r="B61" i="21"/>
  <c r="F61" i="21" s="1"/>
  <c r="B32" i="21"/>
  <c r="E32" i="21" s="1"/>
  <c r="B109" i="21"/>
  <c r="D109" i="21" s="1"/>
  <c r="B86" i="21"/>
  <c r="C86" i="21" s="1"/>
  <c r="B77" i="21"/>
  <c r="F77" i="21" s="1"/>
  <c r="B57" i="21"/>
  <c r="E57" i="21" s="1"/>
  <c r="B29" i="21"/>
  <c r="F29" i="21" s="1"/>
  <c r="B56" i="21"/>
  <c r="E56" i="21" s="1"/>
  <c r="B74" i="21"/>
  <c r="C74" i="21" s="1"/>
  <c r="B67" i="21"/>
  <c r="D67" i="21" s="1"/>
  <c r="B92" i="21"/>
  <c r="E92" i="21" s="1"/>
  <c r="B46" i="21"/>
  <c r="C46" i="21" s="1"/>
  <c r="B73" i="21"/>
  <c r="E73" i="21" s="1"/>
  <c r="B30" i="21"/>
  <c r="D30" i="21" s="1"/>
  <c r="B37" i="21"/>
  <c r="D37" i="21" s="1"/>
  <c r="B75" i="21"/>
  <c r="F75" i="21" s="1"/>
  <c r="B85" i="21"/>
  <c r="D85" i="21" s="1"/>
  <c r="B33" i="21"/>
  <c r="C33" i="21" s="1"/>
  <c r="B72" i="21"/>
  <c r="C72" i="21" s="1"/>
  <c r="B87" i="21"/>
  <c r="D87" i="21" s="1"/>
  <c r="B100" i="21"/>
  <c r="E100" i="21" s="1"/>
  <c r="B88" i="21"/>
  <c r="D88" i="21" s="1"/>
  <c r="B55" i="21"/>
  <c r="F55" i="21" s="1"/>
  <c r="B62" i="21"/>
  <c r="C62" i="21" s="1"/>
  <c r="B103" i="21"/>
  <c r="E103" i="21" s="1"/>
  <c r="B97" i="21"/>
  <c r="D97" i="21" s="1"/>
  <c r="B99" i="21"/>
  <c r="C99" i="21" s="1"/>
  <c r="B52" i="21"/>
  <c r="F52" i="21" s="1"/>
  <c r="B43" i="21"/>
  <c r="F43" i="21" s="1"/>
  <c r="B105" i="21"/>
  <c r="F105" i="21" s="1"/>
  <c r="B45" i="21"/>
  <c r="C45" i="21" s="1"/>
  <c r="B41" i="21"/>
  <c r="F41" i="21" s="1"/>
  <c r="B102" i="21"/>
  <c r="C102" i="21" s="1"/>
  <c r="B59" i="21"/>
  <c r="D59" i="21" s="1"/>
  <c r="B101" i="21"/>
  <c r="C101" i="21" s="1"/>
  <c r="B36" i="21"/>
  <c r="F36" i="21" s="1"/>
  <c r="B90" i="21"/>
  <c r="C90" i="21" s="1"/>
  <c r="B116" i="21"/>
  <c r="C116" i="21" s="1"/>
  <c r="B44" i="21"/>
  <c r="D44" i="21" s="1"/>
  <c r="B114" i="21"/>
  <c r="E114" i="21" s="1"/>
  <c r="B79" i="21"/>
  <c r="E79" i="21" s="1"/>
  <c r="B51" i="21"/>
  <c r="D51" i="21" s="1"/>
  <c r="B80" i="21"/>
  <c r="D80" i="21" s="1"/>
  <c r="B42" i="21"/>
  <c r="F42" i="21" s="1"/>
  <c r="B64" i="21"/>
  <c r="C64" i="21" s="1"/>
  <c r="B53" i="21"/>
  <c r="E53" i="21" s="1"/>
  <c r="B112" i="21"/>
  <c r="C112" i="21" s="1"/>
  <c r="B63" i="21"/>
  <c r="E63" i="21" s="1"/>
  <c r="B89" i="21"/>
  <c r="D89" i="21" s="1"/>
  <c r="B49" i="21"/>
  <c r="C49" i="21" s="1"/>
  <c r="B65" i="21"/>
  <c r="C65" i="21" s="1"/>
  <c r="B48" i="21"/>
  <c r="C110" i="21"/>
  <c r="F110" i="21"/>
  <c r="D110" i="21"/>
  <c r="E110" i="21"/>
  <c r="K129" i="21"/>
  <c r="L129" i="21"/>
  <c r="M129" i="21"/>
  <c r="J129" i="21"/>
  <c r="H131" i="21"/>
  <c r="I130" i="21"/>
  <c r="A119" i="21"/>
  <c r="B118" i="21"/>
  <c r="D26" i="21" l="1"/>
  <c r="D117" i="21"/>
  <c r="E117" i="21"/>
  <c r="C117" i="21"/>
  <c r="C26" i="21"/>
  <c r="D38" i="21"/>
  <c r="C38" i="21"/>
  <c r="D115" i="21"/>
  <c r="F115" i="21"/>
  <c r="C115" i="21"/>
  <c r="F38" i="21"/>
  <c r="E26" i="21"/>
  <c r="E66" i="21"/>
  <c r="C66" i="21"/>
  <c r="F66" i="21"/>
  <c r="F113" i="21"/>
  <c r="D84" i="21"/>
  <c r="E84" i="21"/>
  <c r="C84" i="21"/>
  <c r="D50" i="21"/>
  <c r="C50" i="21"/>
  <c r="F50" i="21"/>
  <c r="D82" i="21"/>
  <c r="E82" i="21"/>
  <c r="F82" i="21"/>
  <c r="C113" i="21"/>
  <c r="D113" i="21"/>
  <c r="D107" i="21"/>
  <c r="E81" i="21"/>
  <c r="C27" i="21"/>
  <c r="D81" i="21"/>
  <c r="C81" i="21"/>
  <c r="C28" i="21"/>
  <c r="D28" i="21"/>
  <c r="F28" i="21"/>
  <c r="D27" i="21"/>
  <c r="F27" i="21"/>
  <c r="D91" i="21"/>
  <c r="F91" i="21"/>
  <c r="C91" i="21"/>
  <c r="C31" i="21"/>
  <c r="D31" i="21"/>
  <c r="F31" i="21"/>
  <c r="E58" i="21"/>
  <c r="C93" i="21"/>
  <c r="E68" i="21"/>
  <c r="F93" i="21"/>
  <c r="D93" i="21"/>
  <c r="C58" i="21"/>
  <c r="D95" i="21"/>
  <c r="F69" i="21"/>
  <c r="C95" i="21"/>
  <c r="F95" i="21"/>
  <c r="C69" i="21"/>
  <c r="D69" i="21"/>
  <c r="D68" i="21"/>
  <c r="C68" i="21"/>
  <c r="D40" i="21"/>
  <c r="C85" i="21"/>
  <c r="F39" i="21"/>
  <c r="E78" i="21"/>
  <c r="E29" i="21"/>
  <c r="F35" i="21"/>
  <c r="E35" i="21"/>
  <c r="E107" i="21"/>
  <c r="F40" i="21"/>
  <c r="C96" i="21"/>
  <c r="C107" i="21"/>
  <c r="E40" i="21"/>
  <c r="C61" i="21"/>
  <c r="E96" i="21"/>
  <c r="F103" i="21"/>
  <c r="D74" i="21"/>
  <c r="E74" i="21"/>
  <c r="D58" i="21"/>
  <c r="F47" i="21"/>
  <c r="E37" i="21"/>
  <c r="D29" i="21"/>
  <c r="F78" i="21"/>
  <c r="C39" i="21"/>
  <c r="C35" i="21"/>
  <c r="C47" i="21"/>
  <c r="E47" i="21"/>
  <c r="F44" i="21"/>
  <c r="E108" i="21"/>
  <c r="F70" i="21"/>
  <c r="D61" i="21"/>
  <c r="F85" i="21"/>
  <c r="F96" i="21"/>
  <c r="E85" i="21"/>
  <c r="F71" i="21"/>
  <c r="D103" i="21"/>
  <c r="F108" i="21"/>
  <c r="E61" i="21"/>
  <c r="D108" i="21"/>
  <c r="E70" i="21"/>
  <c r="C70" i="21"/>
  <c r="F74" i="21"/>
  <c r="C103" i="21"/>
  <c r="D71" i="21"/>
  <c r="E76" i="21"/>
  <c r="E71" i="21"/>
  <c r="F76" i="21"/>
  <c r="C76" i="21"/>
  <c r="F106" i="21"/>
  <c r="D106" i="21"/>
  <c r="C106" i="21"/>
  <c r="D54" i="21"/>
  <c r="C54" i="21"/>
  <c r="F54" i="21"/>
  <c r="D60" i="21"/>
  <c r="D34" i="21"/>
  <c r="D56" i="21"/>
  <c r="D78" i="21"/>
  <c r="C29" i="21"/>
  <c r="E60" i="21"/>
  <c r="E44" i="21"/>
  <c r="C60" i="21"/>
  <c r="D39" i="21"/>
  <c r="C55" i="21"/>
  <c r="C34" i="21"/>
  <c r="E97" i="21"/>
  <c r="E59" i="21"/>
  <c r="E104" i="21"/>
  <c r="F32" i="21"/>
  <c r="F34" i="21"/>
  <c r="E83" i="21"/>
  <c r="C104" i="21"/>
  <c r="F33" i="21"/>
  <c r="F83" i="21"/>
  <c r="E67" i="21"/>
  <c r="C83" i="21"/>
  <c r="C67" i="21"/>
  <c r="D104" i="21"/>
  <c r="E109" i="21"/>
  <c r="C109" i="21"/>
  <c r="F92" i="21"/>
  <c r="D92" i="21"/>
  <c r="E98" i="21"/>
  <c r="F98" i="21"/>
  <c r="D77" i="21"/>
  <c r="C98" i="21"/>
  <c r="F30" i="21"/>
  <c r="F73" i="21"/>
  <c r="D57" i="21"/>
  <c r="C88" i="21"/>
  <c r="D73" i="21"/>
  <c r="C57" i="21"/>
  <c r="C77" i="21"/>
  <c r="F88" i="21"/>
  <c r="E111" i="21"/>
  <c r="E105" i="21"/>
  <c r="E77" i="21"/>
  <c r="E88" i="21"/>
  <c r="E30" i="21"/>
  <c r="F111" i="21"/>
  <c r="D105" i="21"/>
  <c r="C105" i="21"/>
  <c r="C30" i="21"/>
  <c r="C111" i="21"/>
  <c r="C73" i="21"/>
  <c r="F57" i="21"/>
  <c r="F116" i="21"/>
  <c r="E116" i="21"/>
  <c r="C56" i="21"/>
  <c r="F56" i="21"/>
  <c r="C94" i="21"/>
  <c r="F94" i="21"/>
  <c r="D94" i="21"/>
  <c r="F59" i="21"/>
  <c r="D32" i="21"/>
  <c r="D33" i="21"/>
  <c r="F67" i="21"/>
  <c r="F46" i="21"/>
  <c r="C59" i="21"/>
  <c r="C51" i="21"/>
  <c r="C97" i="21"/>
  <c r="F86" i="21"/>
  <c r="F97" i="21"/>
  <c r="C32" i="21"/>
  <c r="E33" i="21"/>
  <c r="F109" i="21"/>
  <c r="C52" i="21"/>
  <c r="F87" i="21"/>
  <c r="E46" i="21"/>
  <c r="E86" i="21"/>
  <c r="C92" i="21"/>
  <c r="D52" i="21"/>
  <c r="C87" i="21"/>
  <c r="D36" i="21"/>
  <c r="D86" i="21"/>
  <c r="E52" i="21"/>
  <c r="E87" i="21"/>
  <c r="E36" i="21"/>
  <c r="D46" i="21"/>
  <c r="C36" i="21"/>
  <c r="D99" i="21"/>
  <c r="C37" i="21"/>
  <c r="D55" i="21"/>
  <c r="F45" i="21"/>
  <c r="F37" i="21"/>
  <c r="E55" i="21"/>
  <c r="D45" i="21"/>
  <c r="D116" i="21"/>
  <c r="C75" i="21"/>
  <c r="E75" i="21"/>
  <c r="D75" i="21"/>
  <c r="F62" i="21"/>
  <c r="F72" i="21"/>
  <c r="E72" i="21"/>
  <c r="D72" i="21"/>
  <c r="F99" i="21"/>
  <c r="F101" i="21"/>
  <c r="E99" i="21"/>
  <c r="E43" i="21"/>
  <c r="D43" i="21"/>
  <c r="F100" i="21"/>
  <c r="C43" i="21"/>
  <c r="D100" i="21"/>
  <c r="C100" i="21"/>
  <c r="E62" i="21"/>
  <c r="D62" i="21"/>
  <c r="C41" i="21"/>
  <c r="D41" i="21"/>
  <c r="E41" i="21"/>
  <c r="C44" i="21"/>
  <c r="E45" i="21"/>
  <c r="D102" i="21"/>
  <c r="E102" i="21"/>
  <c r="F102" i="21"/>
  <c r="E112" i="21"/>
  <c r="D101" i="21"/>
  <c r="E101" i="21"/>
  <c r="D64" i="21"/>
  <c r="E90" i="21"/>
  <c r="D90" i="21"/>
  <c r="E64" i="21"/>
  <c r="F90" i="21"/>
  <c r="C53" i="21"/>
  <c r="D53" i="21"/>
  <c r="F114" i="21"/>
  <c r="D114" i="21"/>
  <c r="C114" i="21"/>
  <c r="F63" i="21"/>
  <c r="D63" i="21"/>
  <c r="F51" i="21"/>
  <c r="D79" i="21"/>
  <c r="C79" i="21"/>
  <c r="F89" i="21"/>
  <c r="F79" i="21"/>
  <c r="E51" i="21"/>
  <c r="F64" i="21"/>
  <c r="F53" i="21"/>
  <c r="C63" i="21"/>
  <c r="D112" i="21"/>
  <c r="C89" i="21"/>
  <c r="F112" i="21"/>
  <c r="E89" i="21"/>
  <c r="C42" i="21"/>
  <c r="D42" i="21"/>
  <c r="E42" i="21"/>
  <c r="F80" i="21"/>
  <c r="E80" i="21"/>
  <c r="C80" i="21"/>
  <c r="F49" i="21"/>
  <c r="E65" i="21"/>
  <c r="F65" i="21"/>
  <c r="E49" i="21"/>
  <c r="D49" i="21"/>
  <c r="D65" i="21"/>
  <c r="E48" i="21"/>
  <c r="C48" i="21"/>
  <c r="D48" i="21"/>
  <c r="F48" i="21"/>
  <c r="C118" i="21"/>
  <c r="D118" i="21"/>
  <c r="E118" i="21"/>
  <c r="F118" i="21"/>
  <c r="A120" i="21"/>
  <c r="B119" i="21"/>
  <c r="L130" i="21"/>
  <c r="K130" i="21"/>
  <c r="M130" i="21"/>
  <c r="J130" i="21"/>
  <c r="H132" i="21"/>
  <c r="I131" i="21"/>
  <c r="E119" i="21" l="1"/>
  <c r="C119" i="21"/>
  <c r="D119" i="21"/>
  <c r="F119" i="21"/>
  <c r="A121" i="21"/>
  <c r="B120" i="21"/>
  <c r="M131" i="21"/>
  <c r="L131" i="21"/>
  <c r="J131" i="21"/>
  <c r="K131" i="21"/>
  <c r="H133" i="21"/>
  <c r="I132" i="21"/>
  <c r="C120" i="21" l="1"/>
  <c r="D120" i="21"/>
  <c r="E120" i="21"/>
  <c r="F120" i="21"/>
  <c r="B121" i="21"/>
  <c r="A122" i="21"/>
  <c r="K132" i="21"/>
  <c r="L132" i="21"/>
  <c r="M132" i="21"/>
  <c r="J132" i="21"/>
  <c r="H134" i="21"/>
  <c r="I133" i="21"/>
  <c r="A123" i="21" l="1"/>
  <c r="B122" i="21"/>
  <c r="E121" i="21"/>
  <c r="D121" i="21"/>
  <c r="C121" i="21"/>
  <c r="F121" i="21"/>
  <c r="H135" i="21"/>
  <c r="I134" i="21"/>
  <c r="K133" i="21"/>
  <c r="L133" i="21"/>
  <c r="M133" i="21"/>
  <c r="J133" i="21"/>
  <c r="L134" i="21" l="1"/>
  <c r="M134" i="21"/>
  <c r="K134" i="21"/>
  <c r="J134" i="21"/>
  <c r="H136" i="21"/>
  <c r="I135" i="21"/>
  <c r="C122" i="21"/>
  <c r="D122" i="21"/>
  <c r="E122" i="21"/>
  <c r="F122" i="21"/>
  <c r="A124" i="21"/>
  <c r="B123" i="21"/>
  <c r="K135" i="21" l="1"/>
  <c r="M135" i="21"/>
  <c r="L135" i="21"/>
  <c r="J135" i="21"/>
  <c r="H137" i="21"/>
  <c r="I136" i="21"/>
  <c r="E123" i="21"/>
  <c r="F123" i="21"/>
  <c r="C123" i="21"/>
  <c r="D123" i="21"/>
  <c r="A125" i="21"/>
  <c r="B124" i="21"/>
  <c r="H138" i="21" l="1"/>
  <c r="I137" i="21"/>
  <c r="K136" i="21"/>
  <c r="M136" i="21"/>
  <c r="J136" i="21"/>
  <c r="L136" i="21"/>
  <c r="A126" i="21"/>
  <c r="B125" i="21"/>
  <c r="C124" i="21"/>
  <c r="D124" i="21"/>
  <c r="E124" i="21"/>
  <c r="F124" i="21"/>
  <c r="H139" i="21" l="1"/>
  <c r="I138" i="21"/>
  <c r="A127" i="21"/>
  <c r="B126" i="21"/>
  <c r="E125" i="21"/>
  <c r="C125" i="21"/>
  <c r="D125" i="21"/>
  <c r="F125" i="21"/>
  <c r="K137" i="21"/>
  <c r="L137" i="21"/>
  <c r="M137" i="21"/>
  <c r="J137" i="21"/>
  <c r="C126" i="21" l="1"/>
  <c r="D126" i="21"/>
  <c r="E126" i="21"/>
  <c r="F126" i="21"/>
  <c r="B127" i="21"/>
  <c r="A128" i="21"/>
  <c r="L138" i="21"/>
  <c r="K138" i="21"/>
  <c r="M138" i="21"/>
  <c r="J138" i="21"/>
  <c r="H140" i="21"/>
  <c r="I139" i="21"/>
  <c r="A129" i="21" l="1"/>
  <c r="B128" i="21"/>
  <c r="E127" i="21"/>
  <c r="C127" i="21"/>
  <c r="F127" i="21"/>
  <c r="D127" i="21"/>
  <c r="M139" i="21"/>
  <c r="K139" i="21"/>
  <c r="J139" i="21"/>
  <c r="L139" i="21"/>
  <c r="H141" i="21"/>
  <c r="I140" i="21"/>
  <c r="K140" i="21" l="1"/>
  <c r="L140" i="21"/>
  <c r="M140" i="21"/>
  <c r="J140" i="21"/>
  <c r="H142" i="21"/>
  <c r="I141" i="21"/>
  <c r="C128" i="21"/>
  <c r="D128" i="21"/>
  <c r="E128" i="21"/>
  <c r="F128" i="21"/>
  <c r="A130" i="21"/>
  <c r="B129" i="21"/>
  <c r="K141" i="21" l="1"/>
  <c r="L141" i="21"/>
  <c r="J141" i="21"/>
  <c r="M141" i="21"/>
  <c r="H143" i="21"/>
  <c r="I142" i="21"/>
  <c r="E129" i="21"/>
  <c r="D129" i="21"/>
  <c r="F129" i="21"/>
  <c r="C129" i="21"/>
  <c r="A131" i="21"/>
  <c r="B130" i="21"/>
  <c r="L142" i="21" l="1"/>
  <c r="M142" i="21"/>
  <c r="K142" i="21"/>
  <c r="J142" i="21"/>
  <c r="H144" i="21"/>
  <c r="I143" i="21"/>
  <c r="C130" i="21"/>
  <c r="D130" i="21"/>
  <c r="E130" i="21"/>
  <c r="F130" i="21"/>
  <c r="A132" i="21"/>
  <c r="B131" i="21"/>
  <c r="K143" i="21" l="1"/>
  <c r="M143" i="21"/>
  <c r="L143" i="21"/>
  <c r="J143" i="21"/>
  <c r="H145" i="21"/>
  <c r="I144" i="21"/>
  <c r="E131" i="21"/>
  <c r="C131" i="21"/>
  <c r="F131" i="21"/>
  <c r="D131" i="21"/>
  <c r="A133" i="21"/>
  <c r="B132" i="21"/>
  <c r="M144" i="21" l="1"/>
  <c r="J144" i="21"/>
  <c r="K144" i="21"/>
  <c r="L144" i="21"/>
  <c r="H146" i="21"/>
  <c r="I145" i="21"/>
  <c r="C132" i="21"/>
  <c r="D132" i="21"/>
  <c r="E132" i="21"/>
  <c r="F132" i="21"/>
  <c r="A134" i="21"/>
  <c r="B133" i="21"/>
  <c r="K145" i="21" l="1"/>
  <c r="L145" i="21"/>
  <c r="M145" i="21"/>
  <c r="J145" i="21"/>
  <c r="H147" i="21"/>
  <c r="I146" i="21"/>
  <c r="E133" i="21"/>
  <c r="C133" i="21"/>
  <c r="D133" i="21"/>
  <c r="F133" i="21"/>
  <c r="B134" i="21"/>
  <c r="A135" i="21"/>
  <c r="L146" i="21" l="1"/>
  <c r="K146" i="21"/>
  <c r="M146" i="21"/>
  <c r="J146" i="21"/>
  <c r="H148" i="21"/>
  <c r="I147" i="21"/>
  <c r="B135" i="21"/>
  <c r="A136" i="21"/>
  <c r="C134" i="21"/>
  <c r="D134" i="21"/>
  <c r="E134" i="21"/>
  <c r="F134" i="21"/>
  <c r="M147" i="21" l="1"/>
  <c r="L147" i="21"/>
  <c r="K147" i="21"/>
  <c r="J147" i="21"/>
  <c r="A137" i="21"/>
  <c r="B136" i="21"/>
  <c r="E135" i="21"/>
  <c r="C135" i="21"/>
  <c r="D135" i="21"/>
  <c r="F135" i="21"/>
  <c r="H149" i="21"/>
  <c r="I148" i="21"/>
  <c r="C136" i="21" l="1"/>
  <c r="D136" i="21"/>
  <c r="E136" i="21"/>
  <c r="F136" i="21"/>
  <c r="A138" i="21"/>
  <c r="B137" i="21"/>
  <c r="K148" i="21"/>
  <c r="L148" i="21"/>
  <c r="M148" i="21"/>
  <c r="J148" i="21"/>
  <c r="H150" i="21"/>
  <c r="I149" i="21"/>
  <c r="E137" i="21" l="1"/>
  <c r="D137" i="21"/>
  <c r="C137" i="21"/>
  <c r="F137" i="21"/>
  <c r="A139" i="21"/>
  <c r="B138" i="21"/>
  <c r="K149" i="21"/>
  <c r="L149" i="21"/>
  <c r="M149" i="21"/>
  <c r="J149" i="21"/>
  <c r="H151" i="21"/>
  <c r="I150" i="21"/>
  <c r="A140" i="21" l="1"/>
  <c r="B139" i="21"/>
  <c r="L150" i="21"/>
  <c r="M150" i="21"/>
  <c r="K150" i="21"/>
  <c r="J150" i="21"/>
  <c r="C138" i="21"/>
  <c r="D138" i="21"/>
  <c r="E138" i="21"/>
  <c r="F138" i="21"/>
  <c r="H152" i="21"/>
  <c r="I151" i="21"/>
  <c r="K151" i="21" l="1"/>
  <c r="M151" i="21"/>
  <c r="L151" i="21"/>
  <c r="J151" i="21"/>
  <c r="H153" i="21"/>
  <c r="I152" i="21"/>
  <c r="E139" i="21"/>
  <c r="F139" i="21"/>
  <c r="C139" i="21"/>
  <c r="D139" i="21"/>
  <c r="A141" i="21"/>
  <c r="B140" i="21"/>
  <c r="K152" i="21" l="1"/>
  <c r="M152" i="21"/>
  <c r="J152" i="21"/>
  <c r="L152" i="21"/>
  <c r="H154" i="21"/>
  <c r="I153" i="21"/>
  <c r="C140" i="21"/>
  <c r="D140" i="21"/>
  <c r="E140" i="21"/>
  <c r="F140" i="21"/>
  <c r="A142" i="21"/>
  <c r="B141" i="21"/>
  <c r="K153" i="21" l="1"/>
  <c r="L153" i="21"/>
  <c r="M153" i="21"/>
  <c r="J153" i="21"/>
  <c r="H155" i="21"/>
  <c r="I154" i="21"/>
  <c r="E141" i="21"/>
  <c r="C141" i="21"/>
  <c r="D141" i="21"/>
  <c r="F141" i="21"/>
  <c r="A143" i="21"/>
  <c r="B142" i="21"/>
  <c r="L154" i="21" l="1"/>
  <c r="K154" i="21"/>
  <c r="J154" i="21"/>
  <c r="M154" i="21"/>
  <c r="H156" i="21"/>
  <c r="I155" i="21"/>
  <c r="C142" i="21"/>
  <c r="D142" i="21"/>
  <c r="E142" i="21"/>
  <c r="F142" i="21"/>
  <c r="A144" i="21"/>
  <c r="B143" i="21"/>
  <c r="M155" i="21" l="1"/>
  <c r="L155" i="21"/>
  <c r="J155" i="21"/>
  <c r="K155" i="21"/>
  <c r="H157" i="21"/>
  <c r="I156" i="21"/>
  <c r="E143" i="21"/>
  <c r="C143" i="21"/>
  <c r="D143" i="21"/>
  <c r="F143" i="21"/>
  <c r="B144" i="21"/>
  <c r="A145" i="21"/>
  <c r="K156" i="21" l="1"/>
  <c r="L156" i="21"/>
  <c r="M156" i="21"/>
  <c r="J156" i="21"/>
  <c r="H158" i="21"/>
  <c r="I157" i="21"/>
  <c r="B145" i="21"/>
  <c r="A146" i="21"/>
  <c r="C144" i="21"/>
  <c r="D144" i="21"/>
  <c r="E144" i="21"/>
  <c r="F144" i="21"/>
  <c r="E145" i="21" l="1"/>
  <c r="D145" i="21"/>
  <c r="F145" i="21"/>
  <c r="C145" i="21"/>
  <c r="A147" i="21"/>
  <c r="B146" i="21"/>
  <c r="K157" i="21"/>
  <c r="L157" i="21"/>
  <c r="M157" i="21"/>
  <c r="J157" i="21"/>
  <c r="H159" i="21"/>
  <c r="I158" i="21"/>
  <c r="C146" i="21" l="1"/>
  <c r="D146" i="21"/>
  <c r="E146" i="21"/>
  <c r="F146" i="21"/>
  <c r="B147" i="21"/>
  <c r="A148" i="21"/>
  <c r="L158" i="21"/>
  <c r="M158" i="21"/>
  <c r="K158" i="21"/>
  <c r="J158" i="21"/>
  <c r="H160" i="21"/>
  <c r="I159" i="21"/>
  <c r="B148" i="21" l="1"/>
  <c r="A149" i="21"/>
  <c r="H161" i="21"/>
  <c r="I160" i="21"/>
  <c r="E147" i="21"/>
  <c r="C147" i="21"/>
  <c r="F147" i="21"/>
  <c r="D147" i="21"/>
  <c r="K159" i="21"/>
  <c r="M159" i="21"/>
  <c r="L159" i="21"/>
  <c r="J159" i="21"/>
  <c r="J160" i="21" l="1"/>
  <c r="K160" i="21"/>
  <c r="L160" i="21"/>
  <c r="M160" i="21"/>
  <c r="H162" i="21"/>
  <c r="I161" i="21"/>
  <c r="B149" i="21"/>
  <c r="A150" i="21"/>
  <c r="C148" i="21"/>
  <c r="D148" i="21"/>
  <c r="E148" i="21"/>
  <c r="F148" i="21"/>
  <c r="E149" i="21" l="1"/>
  <c r="D149" i="21"/>
  <c r="C149" i="21"/>
  <c r="F149" i="21"/>
  <c r="K161" i="21"/>
  <c r="L161" i="21"/>
  <c r="M161" i="21"/>
  <c r="J161" i="21"/>
  <c r="H163" i="21"/>
  <c r="I162" i="21"/>
  <c r="A151" i="21"/>
  <c r="B150" i="21"/>
  <c r="C150" i="21" l="1"/>
  <c r="D150" i="21"/>
  <c r="E150" i="21"/>
  <c r="F150" i="21"/>
  <c r="A152" i="21"/>
  <c r="B151" i="21"/>
  <c r="L162" i="21"/>
  <c r="K162" i="21"/>
  <c r="M162" i="21"/>
  <c r="J162" i="21"/>
  <c r="H164" i="21"/>
  <c r="I163" i="21"/>
  <c r="E151" i="21" l="1"/>
  <c r="C151" i="21"/>
  <c r="D151" i="21"/>
  <c r="F151" i="21"/>
  <c r="A153" i="21"/>
  <c r="B152" i="21"/>
  <c r="M163" i="21"/>
  <c r="L163" i="21"/>
  <c r="J163" i="21"/>
  <c r="K163" i="21"/>
  <c r="H165" i="21"/>
  <c r="I164" i="21"/>
  <c r="K164" i="21" l="1"/>
  <c r="L164" i="21"/>
  <c r="M164" i="21"/>
  <c r="J164" i="21"/>
  <c r="C152" i="21"/>
  <c r="D152" i="21"/>
  <c r="E152" i="21"/>
  <c r="F152" i="21"/>
  <c r="A154" i="21"/>
  <c r="B153" i="21"/>
  <c r="H166" i="21"/>
  <c r="I165" i="21"/>
  <c r="K165" i="21" l="1"/>
  <c r="L165" i="21"/>
  <c r="M165" i="21"/>
  <c r="J165" i="21"/>
  <c r="H167" i="21"/>
  <c r="I166" i="21"/>
  <c r="E153" i="21"/>
  <c r="D153" i="21"/>
  <c r="C153" i="21"/>
  <c r="F153" i="21"/>
  <c r="B154" i="21"/>
  <c r="A155" i="21"/>
  <c r="L166" i="21" l="1"/>
  <c r="M166" i="21"/>
  <c r="K166" i="21"/>
  <c r="J166" i="21"/>
  <c r="H168" i="21"/>
  <c r="I167" i="21"/>
  <c r="B155" i="21"/>
  <c r="A156" i="21"/>
  <c r="C154" i="21"/>
  <c r="D154" i="21"/>
  <c r="E154" i="21"/>
  <c r="F154" i="21"/>
  <c r="E155" i="21" l="1"/>
  <c r="F155" i="21"/>
  <c r="C155" i="21"/>
  <c r="D155" i="21"/>
  <c r="A157" i="21"/>
  <c r="B156" i="21"/>
  <c r="K167" i="21"/>
  <c r="M167" i="21"/>
  <c r="L167" i="21"/>
  <c r="J167" i="21"/>
  <c r="H169" i="21"/>
  <c r="I168" i="21"/>
  <c r="C156" i="21" l="1"/>
  <c r="D156" i="21"/>
  <c r="E156" i="21"/>
  <c r="F156" i="21"/>
  <c r="A158" i="21"/>
  <c r="B157" i="21"/>
  <c r="K168" i="21"/>
  <c r="M168" i="21"/>
  <c r="J168" i="21"/>
  <c r="L168" i="21"/>
  <c r="H170" i="21"/>
  <c r="I169" i="21"/>
  <c r="E157" i="21" l="1"/>
  <c r="C157" i="21"/>
  <c r="D157" i="21"/>
  <c r="F157" i="21"/>
  <c r="B158" i="21"/>
  <c r="A159" i="21"/>
  <c r="K169" i="21"/>
  <c r="L169" i="21"/>
  <c r="M169" i="21"/>
  <c r="J169" i="21"/>
  <c r="H171" i="21"/>
  <c r="I170" i="21"/>
  <c r="A160" i="21" l="1"/>
  <c r="B159" i="21"/>
  <c r="C158" i="21"/>
  <c r="D158" i="21"/>
  <c r="E158" i="21"/>
  <c r="F158" i="21"/>
  <c r="L170" i="21"/>
  <c r="K170" i="21"/>
  <c r="M170" i="21"/>
  <c r="J170" i="21"/>
  <c r="H172" i="21"/>
  <c r="I171" i="21"/>
  <c r="M171" i="21" l="1"/>
  <c r="K171" i="21"/>
  <c r="J171" i="21"/>
  <c r="L171" i="21"/>
  <c r="H173" i="21"/>
  <c r="I172" i="21"/>
  <c r="E159" i="21"/>
  <c r="C159" i="21"/>
  <c r="F159" i="21"/>
  <c r="D159" i="21"/>
  <c r="B160" i="21"/>
  <c r="A161" i="21"/>
  <c r="K172" i="21" l="1"/>
  <c r="L172" i="21"/>
  <c r="M172" i="21"/>
  <c r="J172" i="21"/>
  <c r="H174" i="21"/>
  <c r="I173" i="21"/>
  <c r="A162" i="21"/>
  <c r="B161" i="21"/>
  <c r="C160" i="21"/>
  <c r="D160" i="21"/>
  <c r="E160" i="21"/>
  <c r="F160" i="21"/>
  <c r="K173" i="21" l="1"/>
  <c r="L173" i="21"/>
  <c r="J173" i="21"/>
  <c r="M173" i="21"/>
  <c r="E161" i="21"/>
  <c r="D161" i="21"/>
  <c r="F161" i="21"/>
  <c r="C161" i="21"/>
  <c r="A163" i="21"/>
  <c r="B162" i="21"/>
  <c r="H175" i="21"/>
  <c r="I174" i="21"/>
  <c r="L174" i="21" l="1"/>
  <c r="M174" i="21"/>
  <c r="K174" i="21"/>
  <c r="J174" i="21"/>
  <c r="H176" i="21"/>
  <c r="I175" i="21"/>
  <c r="C162" i="21"/>
  <c r="D162" i="21"/>
  <c r="E162" i="21"/>
  <c r="F162" i="21"/>
  <c r="B163" i="21"/>
  <c r="A164" i="21"/>
  <c r="K175" i="21" l="1"/>
  <c r="M175" i="21"/>
  <c r="L175" i="21"/>
  <c r="J175" i="21"/>
  <c r="H177" i="21"/>
  <c r="I176" i="21"/>
  <c r="A165" i="21"/>
  <c r="B164" i="21"/>
  <c r="E163" i="21"/>
  <c r="C163" i="21"/>
  <c r="F163" i="21"/>
  <c r="D163" i="21"/>
  <c r="M176" i="21" l="1"/>
  <c r="J176" i="21"/>
  <c r="K176" i="21"/>
  <c r="L176" i="21"/>
  <c r="C164" i="21"/>
  <c r="D164" i="21"/>
  <c r="E164" i="21"/>
  <c r="F164" i="21"/>
  <c r="B165" i="21"/>
  <c r="A166" i="21"/>
  <c r="H178" i="21"/>
  <c r="I177" i="21"/>
  <c r="K177" i="21" l="1"/>
  <c r="L177" i="21"/>
  <c r="M177" i="21"/>
  <c r="J177" i="21"/>
  <c r="H179" i="21"/>
  <c r="I178" i="21"/>
  <c r="B166" i="21"/>
  <c r="A167" i="21"/>
  <c r="E165" i="21"/>
  <c r="C165" i="21"/>
  <c r="D165" i="21"/>
  <c r="F165" i="21"/>
  <c r="A168" i="21" l="1"/>
  <c r="B167" i="21"/>
  <c r="L178" i="21"/>
  <c r="K178" i="21"/>
  <c r="M178" i="21"/>
  <c r="J178" i="21"/>
  <c r="C166" i="21"/>
  <c r="D166" i="21"/>
  <c r="E166" i="21"/>
  <c r="F166" i="21"/>
  <c r="H180" i="21"/>
  <c r="I179" i="21"/>
  <c r="M179" i="21" l="1"/>
  <c r="L179" i="21"/>
  <c r="K179" i="21"/>
  <c r="J179" i="21"/>
  <c r="H181" i="21"/>
  <c r="I180" i="21"/>
  <c r="E167" i="21"/>
  <c r="C167" i="21"/>
  <c r="D167" i="21"/>
  <c r="F167" i="21"/>
  <c r="B168" i="21"/>
  <c r="A169" i="21"/>
  <c r="K180" i="21" l="1"/>
  <c r="L180" i="21"/>
  <c r="M180" i="21"/>
  <c r="J180" i="21"/>
  <c r="H182" i="21"/>
  <c r="I181" i="21"/>
  <c r="A170" i="21"/>
  <c r="B169" i="21"/>
  <c r="C168" i="21"/>
  <c r="D168" i="21"/>
  <c r="E168" i="21"/>
  <c r="F168" i="21"/>
  <c r="K181" i="21" l="1"/>
  <c r="L181" i="21"/>
  <c r="M181" i="21"/>
  <c r="J181" i="21"/>
  <c r="E169" i="21"/>
  <c r="D169" i="21"/>
  <c r="C169" i="21"/>
  <c r="F169" i="21"/>
  <c r="A171" i="21"/>
  <c r="B170" i="21"/>
  <c r="H183" i="21"/>
  <c r="I182" i="21"/>
  <c r="L182" i="21" l="1"/>
  <c r="M182" i="21"/>
  <c r="K182" i="21"/>
  <c r="J182" i="21"/>
  <c r="C170" i="21"/>
  <c r="D170" i="21"/>
  <c r="E170" i="21"/>
  <c r="F170" i="21"/>
  <c r="H184" i="21"/>
  <c r="I183" i="21"/>
  <c r="B171" i="21"/>
  <c r="A172" i="21"/>
  <c r="E171" i="21" l="1"/>
  <c r="F171" i="21"/>
  <c r="C171" i="21"/>
  <c r="D171" i="21"/>
  <c r="H185" i="21"/>
  <c r="I184" i="21"/>
  <c r="A173" i="21"/>
  <c r="B172" i="21"/>
  <c r="K183" i="21"/>
  <c r="M183" i="21"/>
  <c r="L183" i="21"/>
  <c r="J183" i="21"/>
  <c r="C172" i="21" l="1"/>
  <c r="D172" i="21"/>
  <c r="E172" i="21"/>
  <c r="F172" i="21"/>
  <c r="A174" i="21"/>
  <c r="B173" i="21"/>
  <c r="K184" i="21"/>
  <c r="M184" i="21"/>
  <c r="J184" i="21"/>
  <c r="L184" i="21"/>
  <c r="H186" i="21"/>
  <c r="I185" i="21"/>
  <c r="K185" i="21" l="1"/>
  <c r="L185" i="21"/>
  <c r="M185" i="21"/>
  <c r="J185" i="21"/>
  <c r="E173" i="21"/>
  <c r="C173" i="21"/>
  <c r="D173" i="21"/>
  <c r="F173" i="21"/>
  <c r="A175" i="21"/>
  <c r="B174" i="21"/>
  <c r="H187" i="21"/>
  <c r="I186" i="21"/>
  <c r="L186" i="21" l="1"/>
  <c r="K186" i="21"/>
  <c r="J186" i="21"/>
  <c r="M186" i="21"/>
  <c r="C174" i="21"/>
  <c r="D174" i="21"/>
  <c r="E174" i="21"/>
  <c r="F174" i="21"/>
  <c r="H188" i="21"/>
  <c r="I187" i="21"/>
  <c r="A176" i="21"/>
  <c r="B175" i="21"/>
  <c r="E175" i="21" l="1"/>
  <c r="C175" i="21"/>
  <c r="D175" i="21"/>
  <c r="F175" i="21"/>
  <c r="A177" i="21"/>
  <c r="B176" i="21"/>
  <c r="M187" i="21"/>
  <c r="L187" i="21"/>
  <c r="J187" i="21"/>
  <c r="K187" i="21"/>
  <c r="H189" i="21"/>
  <c r="I188" i="21"/>
  <c r="C176" i="21" l="1"/>
  <c r="D176" i="21"/>
  <c r="E176" i="21"/>
  <c r="F176" i="21"/>
  <c r="A178" i="21"/>
  <c r="B177" i="21"/>
  <c r="H190" i="21"/>
  <c r="I189" i="21"/>
  <c r="K188" i="21"/>
  <c r="L188" i="21"/>
  <c r="M188" i="21"/>
  <c r="J188" i="21"/>
  <c r="H191" i="21" l="1"/>
  <c r="I190" i="21"/>
  <c r="E177" i="21"/>
  <c r="D177" i="21"/>
  <c r="F177" i="21"/>
  <c r="C177" i="21"/>
  <c r="K189" i="21"/>
  <c r="L189" i="21"/>
  <c r="M189" i="21"/>
  <c r="J189" i="21"/>
  <c r="A179" i="21"/>
  <c r="B178" i="21"/>
  <c r="C178" i="21" l="1"/>
  <c r="D178" i="21"/>
  <c r="E178" i="21"/>
  <c r="F178" i="21"/>
  <c r="A180" i="21"/>
  <c r="B179" i="21"/>
  <c r="L190" i="21"/>
  <c r="M190" i="21"/>
  <c r="K190" i="21"/>
  <c r="J190" i="21"/>
  <c r="H192" i="21"/>
  <c r="I191" i="21"/>
  <c r="E179" i="21" l="1"/>
  <c r="C179" i="21"/>
  <c r="F179" i="21"/>
  <c r="D179" i="21"/>
  <c r="A181" i="21"/>
  <c r="B180" i="21"/>
  <c r="K191" i="21"/>
  <c r="M191" i="21"/>
  <c r="L191" i="21"/>
  <c r="J191" i="21"/>
  <c r="H193" i="21"/>
  <c r="I192" i="21"/>
  <c r="C180" i="21" l="1"/>
  <c r="D180" i="21"/>
  <c r="E180" i="21"/>
  <c r="F180" i="21"/>
  <c r="H194" i="21"/>
  <c r="I193" i="21"/>
  <c r="A182" i="21"/>
  <c r="B181" i="21"/>
  <c r="J192" i="21"/>
  <c r="K192" i="21"/>
  <c r="L192" i="21"/>
  <c r="M192" i="21"/>
  <c r="A183" i="21" l="1"/>
  <c r="B182" i="21"/>
  <c r="K193" i="21"/>
  <c r="L193" i="21"/>
  <c r="M193" i="21"/>
  <c r="J193" i="21"/>
  <c r="E181" i="21"/>
  <c r="D181" i="21"/>
  <c r="C181" i="21"/>
  <c r="F181" i="21"/>
  <c r="H195" i="21"/>
  <c r="I194" i="21"/>
  <c r="H196" i="21" l="1"/>
  <c r="I195" i="21"/>
  <c r="L194" i="21"/>
  <c r="K194" i="21"/>
  <c r="M194" i="21"/>
  <c r="J194" i="21"/>
  <c r="C182" i="21"/>
  <c r="D182" i="21"/>
  <c r="E182" i="21"/>
  <c r="F182" i="21"/>
  <c r="B183" i="21"/>
  <c r="A184" i="21"/>
  <c r="A185" i="21" l="1"/>
  <c r="B184" i="21"/>
  <c r="E183" i="21"/>
  <c r="C183" i="21"/>
  <c r="D183" i="21"/>
  <c r="F183" i="21"/>
  <c r="M195" i="21"/>
  <c r="L195" i="21"/>
  <c r="J195" i="21"/>
  <c r="K195" i="21"/>
  <c r="H197" i="21"/>
  <c r="I196" i="21"/>
  <c r="K196" i="21" l="1"/>
  <c r="L196" i="21"/>
  <c r="M196" i="21"/>
  <c r="J196" i="21"/>
  <c r="H198" i="21"/>
  <c r="I197" i="21"/>
  <c r="C184" i="21"/>
  <c r="D184" i="21"/>
  <c r="E184" i="21"/>
  <c r="F184" i="21"/>
  <c r="B185" i="21"/>
  <c r="A186" i="21"/>
  <c r="K197" i="21" l="1"/>
  <c r="L197" i="21"/>
  <c r="M197" i="21"/>
  <c r="J197" i="21"/>
  <c r="H199" i="21"/>
  <c r="I198" i="21"/>
  <c r="A187" i="21"/>
  <c r="B186" i="21"/>
  <c r="E185" i="21"/>
  <c r="C185" i="21"/>
  <c r="D185" i="21"/>
  <c r="F185" i="21"/>
  <c r="C186" i="21" l="1"/>
  <c r="D186" i="21"/>
  <c r="E186" i="21"/>
  <c r="F186" i="21"/>
  <c r="B187" i="21"/>
  <c r="A188" i="21"/>
  <c r="L198" i="21"/>
  <c r="M198" i="21"/>
  <c r="K198" i="21"/>
  <c r="J198" i="21"/>
  <c r="H200" i="21"/>
  <c r="I199" i="21"/>
  <c r="E187" i="21" l="1"/>
  <c r="C187" i="21"/>
  <c r="D187" i="21"/>
  <c r="F187" i="21"/>
  <c r="K199" i="21"/>
  <c r="M199" i="21"/>
  <c r="L199" i="21"/>
  <c r="J199" i="21"/>
  <c r="A189" i="21"/>
  <c r="B188" i="21"/>
  <c r="H201" i="21"/>
  <c r="I200" i="21"/>
  <c r="C188" i="21" l="1"/>
  <c r="D188" i="21"/>
  <c r="E188" i="21"/>
  <c r="F188" i="21"/>
  <c r="A190" i="21"/>
  <c r="B189" i="21"/>
  <c r="K200" i="21"/>
  <c r="M200" i="21"/>
  <c r="J200" i="21"/>
  <c r="L200" i="21"/>
  <c r="H202" i="21"/>
  <c r="I201" i="21"/>
  <c r="E189" i="21" l="1"/>
  <c r="D189" i="21"/>
  <c r="C189" i="21"/>
  <c r="F189" i="21"/>
  <c r="A191" i="21"/>
  <c r="B190" i="21"/>
  <c r="K201" i="21"/>
  <c r="L201" i="21"/>
  <c r="M201" i="21"/>
  <c r="J201" i="21"/>
  <c r="H203" i="21"/>
  <c r="I202" i="21"/>
  <c r="L202" i="21" l="1"/>
  <c r="K202" i="21"/>
  <c r="M202" i="21"/>
  <c r="J202" i="21"/>
  <c r="C190" i="21"/>
  <c r="D190" i="21"/>
  <c r="E190" i="21"/>
  <c r="F190" i="21"/>
  <c r="A192" i="21"/>
  <c r="B191" i="21"/>
  <c r="H204" i="21"/>
  <c r="I203" i="21"/>
  <c r="M203" i="21" l="1"/>
  <c r="K203" i="21"/>
  <c r="J203" i="21"/>
  <c r="L203" i="21"/>
  <c r="H205" i="21"/>
  <c r="I204" i="21"/>
  <c r="E191" i="21"/>
  <c r="C191" i="21"/>
  <c r="D191" i="21"/>
  <c r="F191" i="21"/>
  <c r="A193" i="21"/>
  <c r="B192" i="21"/>
  <c r="K204" i="21" l="1"/>
  <c r="L204" i="21"/>
  <c r="M204" i="21"/>
  <c r="J204" i="21"/>
  <c r="H206" i="21"/>
  <c r="I205" i="21"/>
  <c r="C192" i="21"/>
  <c r="D192" i="21"/>
  <c r="E192" i="21"/>
  <c r="F192" i="21"/>
  <c r="A194" i="21"/>
  <c r="B193" i="21"/>
  <c r="K205" i="21" l="1"/>
  <c r="L205" i="21"/>
  <c r="J205" i="21"/>
  <c r="M205" i="21"/>
  <c r="H207" i="21"/>
  <c r="I206" i="21"/>
  <c r="E193" i="21"/>
  <c r="C193" i="21"/>
  <c r="D193" i="21"/>
  <c r="F193" i="21"/>
  <c r="A195" i="21"/>
  <c r="B194" i="21"/>
  <c r="C194" i="21" l="1"/>
  <c r="D194" i="21"/>
  <c r="E194" i="21"/>
  <c r="F194" i="21"/>
  <c r="H208" i="21"/>
  <c r="I207" i="21"/>
  <c r="B195" i="21"/>
  <c r="A196" i="21"/>
  <c r="L206" i="21"/>
  <c r="M206" i="21"/>
  <c r="K206" i="21"/>
  <c r="J206" i="21"/>
  <c r="A197" i="21" l="1"/>
  <c r="B196" i="21"/>
  <c r="C195" i="21"/>
  <c r="D195" i="21"/>
  <c r="F195" i="21"/>
  <c r="E195" i="21"/>
  <c r="H209" i="21"/>
  <c r="I208" i="21"/>
  <c r="K207" i="21"/>
  <c r="M207" i="21"/>
  <c r="L207" i="21"/>
  <c r="J207" i="21"/>
  <c r="F196" i="21" l="1"/>
  <c r="D196" i="21"/>
  <c r="E196" i="21"/>
  <c r="C196" i="21"/>
  <c r="M208" i="21"/>
  <c r="J208" i="21"/>
  <c r="K208" i="21"/>
  <c r="L208" i="21"/>
  <c r="B197" i="21"/>
  <c r="A198" i="21"/>
  <c r="H210" i="21"/>
  <c r="I209" i="21"/>
  <c r="C197" i="21" l="1"/>
  <c r="D197" i="21"/>
  <c r="F197" i="21"/>
  <c r="E197" i="21"/>
  <c r="A199" i="21"/>
  <c r="B198" i="21"/>
  <c r="K209" i="21"/>
  <c r="L209" i="21"/>
  <c r="M209" i="21"/>
  <c r="J209" i="21"/>
  <c r="H211" i="21"/>
  <c r="I210" i="21"/>
  <c r="F198" i="21" l="1"/>
  <c r="C198" i="21"/>
  <c r="D198" i="21"/>
  <c r="E198" i="21"/>
  <c r="A200" i="21"/>
  <c r="B199" i="21"/>
  <c r="L210" i="21"/>
  <c r="K210" i="21"/>
  <c r="M210" i="21"/>
  <c r="J210" i="21"/>
  <c r="H212" i="21"/>
  <c r="I211" i="21"/>
  <c r="C199" i="21" l="1"/>
  <c r="D199" i="21"/>
  <c r="F199" i="21"/>
  <c r="E199" i="21"/>
  <c r="A201" i="21"/>
  <c r="B200" i="21"/>
  <c r="M211" i="21"/>
  <c r="L211" i="21"/>
  <c r="K211" i="21"/>
  <c r="J211" i="21"/>
  <c r="H213" i="21"/>
  <c r="I212" i="21"/>
  <c r="F200" i="21" l="1"/>
  <c r="D200" i="21"/>
  <c r="C200" i="21"/>
  <c r="E200" i="21"/>
  <c r="B201" i="21"/>
  <c r="A202" i="21"/>
  <c r="K212" i="21"/>
  <c r="L212" i="21"/>
  <c r="M212" i="21"/>
  <c r="J212" i="21"/>
  <c r="H214" i="21"/>
  <c r="I213" i="21"/>
  <c r="A203" i="21" l="1"/>
  <c r="B202" i="21"/>
  <c r="K213" i="21"/>
  <c r="L213" i="21"/>
  <c r="M213" i="21"/>
  <c r="J213" i="21"/>
  <c r="C201" i="21"/>
  <c r="D201" i="21"/>
  <c r="F201" i="21"/>
  <c r="E201" i="21"/>
  <c r="H215" i="21"/>
  <c r="I214" i="21"/>
  <c r="L214" i="21" l="1"/>
  <c r="M214" i="21"/>
  <c r="K214" i="21"/>
  <c r="J214" i="21"/>
  <c r="H216" i="21"/>
  <c r="I215" i="21"/>
  <c r="F202" i="21"/>
  <c r="C202" i="21"/>
  <c r="D202" i="21"/>
  <c r="E202" i="21"/>
  <c r="B203" i="21"/>
  <c r="A204" i="21"/>
  <c r="K215" i="21" l="1"/>
  <c r="M215" i="21"/>
  <c r="L215" i="21"/>
  <c r="J215" i="21"/>
  <c r="H217" i="21"/>
  <c r="I216" i="21"/>
  <c r="B204" i="21"/>
  <c r="A205" i="21"/>
  <c r="C203" i="21"/>
  <c r="D203" i="21"/>
  <c r="F203" i="21"/>
  <c r="E203" i="21"/>
  <c r="B205" i="21" l="1"/>
  <c r="A206" i="21"/>
  <c r="F204" i="21"/>
  <c r="D204" i="21"/>
  <c r="C204" i="21"/>
  <c r="E204" i="21"/>
  <c r="K216" i="21"/>
  <c r="M216" i="21"/>
  <c r="J216" i="21"/>
  <c r="L216" i="21"/>
  <c r="H218" i="21"/>
  <c r="I217" i="21"/>
  <c r="K217" i="21" l="1"/>
  <c r="L217" i="21"/>
  <c r="M217" i="21"/>
  <c r="J217" i="21"/>
  <c r="H219" i="21"/>
  <c r="I218" i="21"/>
  <c r="A207" i="21"/>
  <c r="B206" i="21"/>
  <c r="C205" i="21"/>
  <c r="D205" i="21"/>
  <c r="F205" i="21"/>
  <c r="E205" i="21"/>
  <c r="L218" i="21" l="1"/>
  <c r="K218" i="21"/>
  <c r="J218" i="21"/>
  <c r="M218" i="21"/>
  <c r="F206" i="21"/>
  <c r="C206" i="21"/>
  <c r="D206" i="21"/>
  <c r="E206" i="21"/>
  <c r="A208" i="21"/>
  <c r="B207" i="21"/>
  <c r="H220" i="21"/>
  <c r="I219" i="21"/>
  <c r="M219" i="21" l="1"/>
  <c r="L219" i="21"/>
  <c r="J219" i="21"/>
  <c r="K219" i="21"/>
  <c r="H221" i="21"/>
  <c r="I220" i="21"/>
  <c r="C207" i="21"/>
  <c r="D207" i="21"/>
  <c r="F207" i="21"/>
  <c r="E207" i="21"/>
  <c r="B208" i="21"/>
  <c r="A209" i="21"/>
  <c r="K220" i="21" l="1"/>
  <c r="L220" i="21"/>
  <c r="M220" i="21"/>
  <c r="J220" i="21"/>
  <c r="H222" i="21"/>
  <c r="I221" i="21"/>
  <c r="A210" i="21"/>
  <c r="B209" i="21"/>
  <c r="F208" i="21"/>
  <c r="D208" i="21"/>
  <c r="C208" i="21"/>
  <c r="E208" i="21"/>
  <c r="C209" i="21" l="1"/>
  <c r="D209" i="21"/>
  <c r="F209" i="21"/>
  <c r="E209" i="21"/>
  <c r="A211" i="21"/>
  <c r="B210" i="21"/>
  <c r="K221" i="21"/>
  <c r="L221" i="21"/>
  <c r="M221" i="21"/>
  <c r="J221" i="21"/>
  <c r="H223" i="21"/>
  <c r="I222" i="21"/>
  <c r="F210" i="21" l="1"/>
  <c r="C210" i="21"/>
  <c r="D210" i="21"/>
  <c r="E210" i="21"/>
  <c r="A212" i="21"/>
  <c r="B211" i="21"/>
  <c r="L222" i="21"/>
  <c r="M222" i="21"/>
  <c r="K222" i="21"/>
  <c r="J222" i="21"/>
  <c r="H224" i="21"/>
  <c r="I223" i="21"/>
  <c r="C211" i="21" l="1"/>
  <c r="D211" i="21"/>
  <c r="F211" i="21"/>
  <c r="E211" i="21"/>
  <c r="B212" i="21"/>
  <c r="A213" i="21"/>
  <c r="K223" i="21"/>
  <c r="M223" i="21"/>
  <c r="L223" i="21"/>
  <c r="J223" i="21"/>
  <c r="H225" i="21"/>
  <c r="I224" i="21"/>
  <c r="F212" i="21" l="1"/>
  <c r="D212" i="21"/>
  <c r="E212" i="21"/>
  <c r="C212" i="21"/>
  <c r="J224" i="21"/>
  <c r="K224" i="21"/>
  <c r="L224" i="21"/>
  <c r="M224" i="21"/>
  <c r="A214" i="21"/>
  <c r="B213" i="21"/>
  <c r="H226" i="21"/>
  <c r="I225" i="21"/>
  <c r="K225" i="21" l="1"/>
  <c r="L225" i="21"/>
  <c r="M225" i="21"/>
  <c r="J225" i="21"/>
  <c r="H227" i="21"/>
  <c r="I226" i="21"/>
  <c r="C213" i="21"/>
  <c r="D213" i="21"/>
  <c r="F213" i="21"/>
  <c r="E213" i="21"/>
  <c r="A215" i="21"/>
  <c r="B214" i="21"/>
  <c r="L226" i="21" l="1"/>
  <c r="K226" i="21"/>
  <c r="M226" i="21"/>
  <c r="J226" i="21"/>
  <c r="H228" i="21"/>
  <c r="I227" i="21"/>
  <c r="F214" i="21"/>
  <c r="C214" i="21"/>
  <c r="D214" i="21"/>
  <c r="E214" i="21"/>
  <c r="B215" i="21"/>
  <c r="A216" i="21"/>
  <c r="M227" i="21" l="1"/>
  <c r="L227" i="21"/>
  <c r="J227" i="21"/>
  <c r="K227" i="21"/>
  <c r="C215" i="21"/>
  <c r="D215" i="21"/>
  <c r="F215" i="21"/>
  <c r="E215" i="21"/>
  <c r="H229" i="21"/>
  <c r="I228" i="21"/>
  <c r="A217" i="21"/>
  <c r="B216" i="21"/>
  <c r="F216" i="21" l="1"/>
  <c r="D216" i="21"/>
  <c r="C216" i="21"/>
  <c r="E216" i="21"/>
  <c r="A218" i="21"/>
  <c r="B217" i="21"/>
  <c r="K228" i="21"/>
  <c r="L228" i="21"/>
  <c r="M228" i="21"/>
  <c r="J228" i="21"/>
  <c r="H230" i="21"/>
  <c r="I229" i="21"/>
  <c r="C217" i="21" l="1"/>
  <c r="D217" i="21"/>
  <c r="F217" i="21"/>
  <c r="E217" i="21"/>
  <c r="A219" i="21"/>
  <c r="B218" i="21"/>
  <c r="K229" i="21"/>
  <c r="L229" i="21"/>
  <c r="J229" i="21"/>
  <c r="M229" i="21"/>
  <c r="H231" i="21"/>
  <c r="I230" i="21"/>
  <c r="F218" i="21" l="1"/>
  <c r="C218" i="21"/>
  <c r="D218" i="21"/>
  <c r="E218" i="21"/>
  <c r="A220" i="21"/>
  <c r="B219" i="21"/>
  <c r="L230" i="21"/>
  <c r="M230" i="21"/>
  <c r="K230" i="21"/>
  <c r="J230" i="21"/>
  <c r="H232" i="21"/>
  <c r="I231" i="21"/>
  <c r="C219" i="21" l="1"/>
  <c r="D219" i="21"/>
  <c r="F219" i="21"/>
  <c r="E219" i="21"/>
  <c r="A221" i="21"/>
  <c r="B220" i="21"/>
  <c r="K231" i="21"/>
  <c r="M231" i="21"/>
  <c r="L231" i="21"/>
  <c r="J231" i="21"/>
  <c r="H233" i="21"/>
  <c r="I232" i="21"/>
  <c r="F220" i="21" l="1"/>
  <c r="D220" i="21"/>
  <c r="C220" i="21"/>
  <c r="E220" i="21"/>
  <c r="A222" i="21"/>
  <c r="B221" i="21"/>
  <c r="K232" i="21"/>
  <c r="M232" i="21"/>
  <c r="J232" i="21"/>
  <c r="L232" i="21"/>
  <c r="H234" i="21"/>
  <c r="I233" i="21"/>
  <c r="C221" i="21" l="1"/>
  <c r="D221" i="21"/>
  <c r="F221" i="21"/>
  <c r="E221" i="21"/>
  <c r="A223" i="21"/>
  <c r="B222" i="21"/>
  <c r="K233" i="21"/>
  <c r="L233" i="21"/>
  <c r="M233" i="21"/>
  <c r="J233" i="21"/>
  <c r="H235" i="21"/>
  <c r="I234" i="21"/>
  <c r="F222" i="21" l="1"/>
  <c r="C222" i="21"/>
  <c r="D222" i="21"/>
  <c r="E222" i="21"/>
  <c r="B223" i="21"/>
  <c r="A224" i="21"/>
  <c r="L234" i="21"/>
  <c r="K234" i="21"/>
  <c r="M234" i="21"/>
  <c r="J234" i="21"/>
  <c r="H236" i="21"/>
  <c r="I235" i="21"/>
  <c r="A225" i="21" l="1"/>
  <c r="B224" i="21"/>
  <c r="C223" i="21"/>
  <c r="D223" i="21"/>
  <c r="F223" i="21"/>
  <c r="E223" i="21"/>
  <c r="M235" i="21"/>
  <c r="K235" i="21"/>
  <c r="J235" i="21"/>
  <c r="L235" i="21"/>
  <c r="H237" i="21"/>
  <c r="I236" i="21"/>
  <c r="K236" i="21" l="1"/>
  <c r="L236" i="21"/>
  <c r="M236" i="21"/>
  <c r="J236" i="21"/>
  <c r="H238" i="21"/>
  <c r="I237" i="21"/>
  <c r="F224" i="21"/>
  <c r="D224" i="21"/>
  <c r="C224" i="21"/>
  <c r="E224" i="21"/>
  <c r="A226" i="21"/>
  <c r="B225" i="21"/>
  <c r="K237" i="21" l="1"/>
  <c r="L237" i="21"/>
  <c r="M237" i="21"/>
  <c r="J237" i="21"/>
  <c r="H239" i="21"/>
  <c r="I238" i="21"/>
  <c r="C225" i="21"/>
  <c r="D225" i="21"/>
  <c r="F225" i="21"/>
  <c r="E225" i="21"/>
  <c r="B226" i="21"/>
  <c r="A227" i="21"/>
  <c r="L238" i="21" l="1"/>
  <c r="M238" i="21"/>
  <c r="K238" i="21"/>
  <c r="J238" i="21"/>
  <c r="H240" i="21"/>
  <c r="I239" i="21"/>
  <c r="A228" i="21"/>
  <c r="B227" i="21"/>
  <c r="F226" i="21"/>
  <c r="C226" i="21"/>
  <c r="D226" i="21"/>
  <c r="E226" i="21"/>
  <c r="C227" i="21" l="1"/>
  <c r="D227" i="21"/>
  <c r="F227" i="21"/>
  <c r="E227" i="21"/>
  <c r="A229" i="21"/>
  <c r="B228" i="21"/>
  <c r="K239" i="21"/>
  <c r="M239" i="21"/>
  <c r="L239" i="21"/>
  <c r="J239" i="21"/>
  <c r="H241" i="21"/>
  <c r="I240" i="21"/>
  <c r="H242" i="21" l="1"/>
  <c r="I241" i="21"/>
  <c r="F228" i="21"/>
  <c r="D228" i="21"/>
  <c r="E228" i="21"/>
  <c r="C228" i="21"/>
  <c r="B229" i="21"/>
  <c r="A230" i="21"/>
  <c r="M240" i="21"/>
  <c r="J240" i="21"/>
  <c r="K240" i="21"/>
  <c r="L240" i="21"/>
  <c r="A231" i="21" l="1"/>
  <c r="B230" i="21"/>
  <c r="C229" i="21"/>
  <c r="D229" i="21"/>
  <c r="F229" i="21"/>
  <c r="E229" i="21"/>
  <c r="K241" i="21"/>
  <c r="L241" i="21"/>
  <c r="M241" i="21"/>
  <c r="J241" i="21"/>
  <c r="H243" i="21"/>
  <c r="I242" i="21"/>
  <c r="L242" i="21" l="1"/>
  <c r="K242" i="21"/>
  <c r="M242" i="21"/>
  <c r="J242" i="21"/>
  <c r="H244" i="21"/>
  <c r="I243" i="21"/>
  <c r="F230" i="21"/>
  <c r="C230" i="21"/>
  <c r="D230" i="21"/>
  <c r="E230" i="21"/>
  <c r="B231" i="21"/>
  <c r="A232" i="21"/>
  <c r="M243" i="21" l="1"/>
  <c r="L243" i="21"/>
  <c r="K243" i="21"/>
  <c r="J243" i="21"/>
  <c r="C231" i="21"/>
  <c r="D231" i="21"/>
  <c r="F231" i="21"/>
  <c r="E231" i="21"/>
  <c r="H245" i="21"/>
  <c r="I244" i="21"/>
  <c r="A233" i="21"/>
  <c r="B232" i="21"/>
  <c r="F232" i="21" l="1"/>
  <c r="D232" i="21"/>
  <c r="C232" i="21"/>
  <c r="E232" i="21"/>
  <c r="B233" i="21"/>
  <c r="A234" i="21"/>
  <c r="K244" i="21"/>
  <c r="L244" i="21"/>
  <c r="M244" i="21"/>
  <c r="J244" i="21"/>
  <c r="H246" i="21"/>
  <c r="I245" i="21"/>
  <c r="B234" i="21" l="1"/>
  <c r="A235" i="21"/>
  <c r="C233" i="21"/>
  <c r="D233" i="21"/>
  <c r="F233" i="21"/>
  <c r="E233" i="21"/>
  <c r="K245" i="21"/>
  <c r="L245" i="21"/>
  <c r="M245" i="21"/>
  <c r="J245" i="21"/>
  <c r="H247" i="21"/>
  <c r="I246" i="21"/>
  <c r="L246" i="21" l="1"/>
  <c r="M246" i="21"/>
  <c r="K246" i="21"/>
  <c r="J246" i="21"/>
  <c r="H248" i="21"/>
  <c r="I247" i="21"/>
  <c r="B235" i="21"/>
  <c r="A236" i="21"/>
  <c r="F234" i="21"/>
  <c r="C234" i="21"/>
  <c r="D234" i="21"/>
  <c r="E234" i="21"/>
  <c r="C235" i="21" l="1"/>
  <c r="D235" i="21"/>
  <c r="F235" i="21"/>
  <c r="E235" i="21"/>
  <c r="K247" i="21"/>
  <c r="M247" i="21"/>
  <c r="L247" i="21"/>
  <c r="J247" i="21"/>
  <c r="B236" i="21"/>
  <c r="A237" i="21"/>
  <c r="H249" i="21"/>
  <c r="I248" i="21"/>
  <c r="B237" i="21" l="1"/>
  <c r="A238" i="21"/>
  <c r="H250" i="21"/>
  <c r="I249" i="21"/>
  <c r="K248" i="21"/>
  <c r="M248" i="21"/>
  <c r="J248" i="21"/>
  <c r="L248" i="21"/>
  <c r="F236" i="21"/>
  <c r="D236" i="21"/>
  <c r="C236" i="21"/>
  <c r="E236" i="21"/>
  <c r="H251" i="21" l="1"/>
  <c r="I250" i="21"/>
  <c r="A239" i="21"/>
  <c r="B238" i="21"/>
  <c r="K249" i="21"/>
  <c r="L249" i="21"/>
  <c r="M249" i="21"/>
  <c r="J249" i="21"/>
  <c r="C237" i="21"/>
  <c r="D237" i="21"/>
  <c r="F237" i="21"/>
  <c r="E237" i="21"/>
  <c r="F238" i="21" l="1"/>
  <c r="C238" i="21"/>
  <c r="D238" i="21"/>
  <c r="E238" i="21"/>
  <c r="B239" i="21"/>
  <c r="A240" i="21"/>
  <c r="L250" i="21"/>
  <c r="K250" i="21"/>
  <c r="J250" i="21"/>
  <c r="M250" i="21"/>
  <c r="H252" i="21"/>
  <c r="I251" i="21"/>
  <c r="A241" i="21" l="1"/>
  <c r="B240" i="21"/>
  <c r="C239" i="21"/>
  <c r="D239" i="21"/>
  <c r="F239" i="21"/>
  <c r="E239" i="21"/>
  <c r="M251" i="21"/>
  <c r="L251" i="21"/>
  <c r="J251" i="21"/>
  <c r="K251" i="21"/>
  <c r="H253" i="21"/>
  <c r="I252" i="21"/>
  <c r="K252" i="21" l="1"/>
  <c r="L252" i="21"/>
  <c r="M252" i="21"/>
  <c r="J252" i="21"/>
  <c r="H254" i="21"/>
  <c r="I253" i="21"/>
  <c r="F240" i="21"/>
  <c r="D240" i="21"/>
  <c r="C240" i="21"/>
  <c r="E240" i="21"/>
  <c r="A242" i="21"/>
  <c r="B241" i="21"/>
  <c r="C241" i="21" l="1"/>
  <c r="D241" i="21"/>
  <c r="F241" i="21"/>
  <c r="E241" i="21"/>
  <c r="K253" i="21"/>
  <c r="L253" i="21"/>
  <c r="M253" i="21"/>
  <c r="J253" i="21"/>
  <c r="H255" i="21"/>
  <c r="I254" i="21"/>
  <c r="A243" i="21"/>
  <c r="B242" i="21"/>
  <c r="F242" i="21" l="1"/>
  <c r="C242" i="21"/>
  <c r="D242" i="21"/>
  <c r="E242" i="21"/>
  <c r="L254" i="21"/>
  <c r="M254" i="21"/>
  <c r="K254" i="21"/>
  <c r="J254" i="21"/>
  <c r="A244" i="21"/>
  <c r="B243" i="21"/>
  <c r="H256" i="21"/>
  <c r="I255" i="21"/>
  <c r="K255" i="21" l="1"/>
  <c r="M255" i="21"/>
  <c r="L255" i="21"/>
  <c r="J255" i="21"/>
  <c r="H257" i="21"/>
  <c r="I256" i="21"/>
  <c r="C243" i="21"/>
  <c r="D243" i="21"/>
  <c r="F243" i="21"/>
  <c r="E243" i="21"/>
  <c r="B244" i="21"/>
  <c r="A245" i="21"/>
  <c r="B245" i="21" l="1"/>
  <c r="A246" i="21"/>
  <c r="J256" i="21"/>
  <c r="K256" i="21"/>
  <c r="L256" i="21"/>
  <c r="M256" i="21"/>
  <c r="H258" i="21"/>
  <c r="I257" i="21"/>
  <c r="F244" i="21"/>
  <c r="D244" i="21"/>
  <c r="E244" i="21"/>
  <c r="C244" i="21"/>
  <c r="K257" i="21" l="1"/>
  <c r="L257" i="21"/>
  <c r="M257" i="21"/>
  <c r="J257" i="21"/>
  <c r="H259" i="21"/>
  <c r="I258" i="21"/>
  <c r="A247" i="21"/>
  <c r="B246" i="21"/>
  <c r="C245" i="21"/>
  <c r="D245" i="21"/>
  <c r="F245" i="21"/>
  <c r="E245" i="21"/>
  <c r="A248" i="21" l="1"/>
  <c r="B247" i="21"/>
  <c r="L258" i="21"/>
  <c r="K258" i="21"/>
  <c r="M258" i="21"/>
  <c r="J258" i="21"/>
  <c r="F246" i="21"/>
  <c r="C246" i="21"/>
  <c r="D246" i="21"/>
  <c r="E246" i="21"/>
  <c r="H260" i="21"/>
  <c r="I259" i="21"/>
  <c r="M259" i="21" l="1"/>
  <c r="L259" i="21"/>
  <c r="J259" i="21"/>
  <c r="K259" i="21"/>
  <c r="C247" i="21"/>
  <c r="D247" i="21"/>
  <c r="F247" i="21"/>
  <c r="E247" i="21"/>
  <c r="H261" i="21"/>
  <c r="I260" i="21"/>
  <c r="A249" i="21"/>
  <c r="B248" i="21"/>
  <c r="F248" i="21" l="1"/>
  <c r="D248" i="21"/>
  <c r="C248" i="21"/>
  <c r="E248" i="21"/>
  <c r="A250" i="21"/>
  <c r="B249" i="21"/>
  <c r="K260" i="21"/>
  <c r="L260" i="21"/>
  <c r="M260" i="21"/>
  <c r="J260" i="21"/>
  <c r="H262" i="21"/>
  <c r="I261" i="21"/>
  <c r="C249" i="21" l="1"/>
  <c r="D249" i="21"/>
  <c r="F249" i="21"/>
  <c r="E249" i="21"/>
  <c r="A251" i="21"/>
  <c r="B250" i="21"/>
  <c r="K261" i="21"/>
  <c r="L261" i="21"/>
  <c r="M261" i="21"/>
  <c r="J261" i="21"/>
  <c r="H263" i="21"/>
  <c r="I262" i="21"/>
  <c r="F250" i="21" l="1"/>
  <c r="C250" i="21"/>
  <c r="D250" i="21"/>
  <c r="E250" i="21"/>
  <c r="A252" i="21"/>
  <c r="B251" i="21"/>
  <c r="L262" i="21"/>
  <c r="M262" i="21"/>
  <c r="K262" i="21"/>
  <c r="J262" i="21"/>
  <c r="H264" i="21"/>
  <c r="I263" i="21"/>
  <c r="C251" i="21" l="1"/>
  <c r="D251" i="21"/>
  <c r="F251" i="21"/>
  <c r="E251" i="21"/>
  <c r="A253" i="21"/>
  <c r="B252" i="21"/>
  <c r="K263" i="21"/>
  <c r="M263" i="21"/>
  <c r="L263" i="21"/>
  <c r="J263" i="21"/>
  <c r="H265" i="21"/>
  <c r="I264" i="21"/>
  <c r="H266" i="21" l="1"/>
  <c r="I265" i="21"/>
  <c r="F252" i="21"/>
  <c r="D252" i="21"/>
  <c r="C252" i="21"/>
  <c r="E252" i="21"/>
  <c r="A254" i="21"/>
  <c r="B253" i="21"/>
  <c r="K264" i="21"/>
  <c r="M264" i="21"/>
  <c r="J264" i="21"/>
  <c r="L264" i="21"/>
  <c r="C253" i="21" l="1"/>
  <c r="D253" i="21"/>
  <c r="F253" i="21"/>
  <c r="E253" i="21"/>
  <c r="A255" i="21"/>
  <c r="B254" i="21"/>
  <c r="K265" i="21"/>
  <c r="L265" i="21"/>
  <c r="M265" i="21"/>
  <c r="J265" i="21"/>
  <c r="H267" i="21"/>
  <c r="I266" i="21"/>
  <c r="F254" i="21" l="1"/>
  <c r="C254" i="21"/>
  <c r="D254" i="21"/>
  <c r="E254" i="21"/>
  <c r="A256" i="21"/>
  <c r="B255" i="21"/>
  <c r="L266" i="21"/>
  <c r="K266" i="21"/>
  <c r="M266" i="21"/>
  <c r="J266" i="21"/>
  <c r="H268" i="21"/>
  <c r="I267" i="21"/>
  <c r="M267" i="21" l="1"/>
  <c r="K267" i="21"/>
  <c r="J267" i="21"/>
  <c r="L267" i="21"/>
  <c r="C255" i="21"/>
  <c r="D255" i="21"/>
  <c r="F255" i="21"/>
  <c r="E255" i="21"/>
  <c r="B256" i="21"/>
  <c r="A257" i="21"/>
  <c r="H269" i="21"/>
  <c r="I268" i="21"/>
  <c r="K268" i="21" l="1"/>
  <c r="L268" i="21"/>
  <c r="M268" i="21"/>
  <c r="J268" i="21"/>
  <c r="H270" i="21"/>
  <c r="I269" i="21"/>
  <c r="A258" i="21"/>
  <c r="B257" i="21"/>
  <c r="F256" i="21"/>
  <c r="D256" i="21"/>
  <c r="C256" i="21"/>
  <c r="E256" i="21"/>
  <c r="A259" i="21" l="1"/>
  <c r="B258" i="21"/>
  <c r="K269" i="21"/>
  <c r="L269" i="21"/>
  <c r="J269" i="21"/>
  <c r="M269" i="21"/>
  <c r="C257" i="21"/>
  <c r="D257" i="21"/>
  <c r="F257" i="21"/>
  <c r="E257" i="21"/>
  <c r="H271" i="21"/>
  <c r="I270" i="21"/>
  <c r="L270" i="21" l="1"/>
  <c r="M270" i="21"/>
  <c r="K270" i="21"/>
  <c r="J270" i="21"/>
  <c r="H272" i="21"/>
  <c r="I271" i="21"/>
  <c r="F258" i="21"/>
  <c r="C258" i="21"/>
  <c r="D258" i="21"/>
  <c r="E258" i="21"/>
  <c r="A260" i="21"/>
  <c r="B259" i="21"/>
  <c r="K271" i="21" l="1"/>
  <c r="M271" i="21"/>
  <c r="L271" i="21"/>
  <c r="J271" i="21"/>
  <c r="H273" i="21"/>
  <c r="I272" i="21"/>
  <c r="C259" i="21"/>
  <c r="D259" i="21"/>
  <c r="F259" i="21"/>
  <c r="E259" i="21"/>
  <c r="B260" i="21"/>
  <c r="A261" i="21"/>
  <c r="M272" i="21" l="1"/>
  <c r="J272" i="21"/>
  <c r="K272" i="21"/>
  <c r="L272" i="21"/>
  <c r="H274" i="21"/>
  <c r="I273" i="21"/>
  <c r="B261" i="21"/>
  <c r="A262" i="21"/>
  <c r="F260" i="21"/>
  <c r="D260" i="21"/>
  <c r="E260" i="21"/>
  <c r="C260" i="21"/>
  <c r="A263" i="21" l="1"/>
  <c r="B262" i="21"/>
  <c r="C261" i="21"/>
  <c r="D261" i="21"/>
  <c r="F261" i="21"/>
  <c r="E261" i="21"/>
  <c r="K273" i="21"/>
  <c r="L273" i="21"/>
  <c r="M273" i="21"/>
  <c r="J273" i="21"/>
  <c r="H275" i="21"/>
  <c r="I274" i="21"/>
  <c r="L274" i="21" l="1"/>
  <c r="K274" i="21"/>
  <c r="M274" i="21"/>
  <c r="J274" i="21"/>
  <c r="H276" i="21"/>
  <c r="I275" i="21"/>
  <c r="F262" i="21"/>
  <c r="C262" i="21"/>
  <c r="D262" i="21"/>
  <c r="E262" i="21"/>
  <c r="B263" i="21"/>
  <c r="A264" i="21"/>
  <c r="M275" i="21" l="1"/>
  <c r="L275" i="21"/>
  <c r="K275" i="21"/>
  <c r="J275" i="21"/>
  <c r="H277" i="21"/>
  <c r="I276" i="21"/>
  <c r="A265" i="21"/>
  <c r="B264" i="21"/>
  <c r="C263" i="21"/>
  <c r="D263" i="21"/>
  <c r="F263" i="21"/>
  <c r="E263" i="21"/>
  <c r="F264" i="21" l="1"/>
  <c r="D264" i="21"/>
  <c r="C264" i="21"/>
  <c r="E264" i="21"/>
  <c r="A266" i="21"/>
  <c r="B265" i="21"/>
  <c r="K276" i="21"/>
  <c r="L276" i="21"/>
  <c r="M276" i="21"/>
  <c r="J276" i="21"/>
  <c r="H278" i="21"/>
  <c r="I277" i="21"/>
  <c r="C265" i="21" l="1"/>
  <c r="D265" i="21"/>
  <c r="F265" i="21"/>
  <c r="E265" i="21"/>
  <c r="A267" i="21"/>
  <c r="B266" i="21"/>
  <c r="K277" i="21"/>
  <c r="L277" i="21"/>
  <c r="M277" i="21"/>
  <c r="J277" i="21"/>
  <c r="H279" i="21"/>
  <c r="I278" i="21"/>
  <c r="F266" i="21" l="1"/>
  <c r="C266" i="21"/>
  <c r="D266" i="21"/>
  <c r="E266" i="21"/>
  <c r="B267" i="21"/>
  <c r="A268" i="21"/>
  <c r="L278" i="21"/>
  <c r="M278" i="21"/>
  <c r="K278" i="21"/>
  <c r="J278" i="21"/>
  <c r="H280" i="21"/>
  <c r="I279" i="21"/>
  <c r="A269" i="21" l="1"/>
  <c r="B268" i="21"/>
  <c r="C267" i="21"/>
  <c r="D267" i="21"/>
  <c r="F267" i="21"/>
  <c r="E267" i="21"/>
  <c r="K279" i="21"/>
  <c r="M279" i="21"/>
  <c r="L279" i="21"/>
  <c r="J279" i="21"/>
  <c r="H281" i="21"/>
  <c r="I280" i="21"/>
  <c r="K280" i="21" l="1"/>
  <c r="M280" i="21"/>
  <c r="J280" i="21"/>
  <c r="L280" i="21"/>
  <c r="H282" i="21"/>
  <c r="I281" i="21"/>
  <c r="F268" i="21"/>
  <c r="D268" i="21"/>
  <c r="C268" i="21"/>
  <c r="E268" i="21"/>
  <c r="A270" i="21"/>
  <c r="B269" i="21"/>
  <c r="K281" i="21" l="1"/>
  <c r="L281" i="21"/>
  <c r="M281" i="21"/>
  <c r="J281" i="21"/>
  <c r="H283" i="21"/>
  <c r="I282" i="21"/>
  <c r="C269" i="21"/>
  <c r="D269" i="21"/>
  <c r="F269" i="21"/>
  <c r="E269" i="21"/>
  <c r="B270" i="21"/>
  <c r="A271" i="21"/>
  <c r="L282" i="21" l="1"/>
  <c r="K282" i="21"/>
  <c r="J282" i="21"/>
  <c r="M282" i="21"/>
  <c r="H284" i="21"/>
  <c r="I283" i="21"/>
  <c r="B271" i="21"/>
  <c r="A272" i="21"/>
  <c r="F270" i="21"/>
  <c r="C270" i="21"/>
  <c r="D270" i="21"/>
  <c r="E270" i="21"/>
  <c r="B272" i="21" l="1"/>
  <c r="A273" i="21"/>
  <c r="M283" i="21"/>
  <c r="L283" i="21"/>
  <c r="J283" i="21"/>
  <c r="K283" i="21"/>
  <c r="C271" i="21"/>
  <c r="D271" i="21"/>
  <c r="F271" i="21"/>
  <c r="E271" i="21"/>
  <c r="H285" i="21"/>
  <c r="I284" i="21"/>
  <c r="H286" i="21" l="1"/>
  <c r="I285" i="21"/>
  <c r="K284" i="21"/>
  <c r="M284" i="21"/>
  <c r="L284" i="21"/>
  <c r="J284" i="21"/>
  <c r="B273" i="21"/>
  <c r="A274" i="21"/>
  <c r="F272" i="21"/>
  <c r="D272" i="21"/>
  <c r="C272" i="21"/>
  <c r="E272" i="21"/>
  <c r="C273" i="21" l="1"/>
  <c r="D273" i="21"/>
  <c r="F273" i="21"/>
  <c r="E273" i="21"/>
  <c r="A275" i="21"/>
  <c r="B274" i="21"/>
  <c r="K285" i="21"/>
  <c r="L285" i="21"/>
  <c r="M285" i="21"/>
  <c r="J285" i="21"/>
  <c r="H287" i="21"/>
  <c r="I286" i="21"/>
  <c r="F274" i="21" l="1"/>
  <c r="C274" i="21"/>
  <c r="D274" i="21"/>
  <c r="E274" i="21"/>
  <c r="A276" i="21"/>
  <c r="B275" i="21"/>
  <c r="L286" i="21"/>
  <c r="M286" i="21"/>
  <c r="K286" i="21"/>
  <c r="J286" i="21"/>
  <c r="H288" i="21"/>
  <c r="I287" i="21"/>
  <c r="C275" i="21" l="1"/>
  <c r="D275" i="21"/>
  <c r="F275" i="21"/>
  <c r="E275" i="21"/>
  <c r="A277" i="21"/>
  <c r="B276" i="21"/>
  <c r="L287" i="21"/>
  <c r="M287" i="21"/>
  <c r="K287" i="21"/>
  <c r="J287" i="21"/>
  <c r="H289" i="21"/>
  <c r="I288" i="21"/>
  <c r="F276" i="21" l="1"/>
  <c r="D276" i="21"/>
  <c r="E276" i="21"/>
  <c r="C276" i="21"/>
  <c r="A278" i="21"/>
  <c r="B277" i="21"/>
  <c r="H290" i="21"/>
  <c r="I289" i="21"/>
  <c r="M288" i="21"/>
  <c r="J288" i="21"/>
  <c r="K288" i="21"/>
  <c r="L288" i="21"/>
  <c r="K289" i="21" l="1"/>
  <c r="L289" i="21"/>
  <c r="M289" i="21"/>
  <c r="J289" i="21"/>
  <c r="H291" i="21"/>
  <c r="I290" i="21"/>
  <c r="C277" i="21"/>
  <c r="D277" i="21"/>
  <c r="F277" i="21"/>
  <c r="E277" i="21"/>
  <c r="A279" i="21"/>
  <c r="B278" i="21"/>
  <c r="K290" i="21" l="1"/>
  <c r="L290" i="21"/>
  <c r="M290" i="21"/>
  <c r="J290" i="21"/>
  <c r="H292" i="21"/>
  <c r="I291" i="21"/>
  <c r="F278" i="21"/>
  <c r="C278" i="21"/>
  <c r="D278" i="21"/>
  <c r="E278" i="21"/>
  <c r="A280" i="21"/>
  <c r="B279" i="21"/>
  <c r="M291" i="21" l="1"/>
  <c r="K291" i="21"/>
  <c r="J291" i="21"/>
  <c r="L291" i="21"/>
  <c r="H293" i="21"/>
  <c r="I292" i="21"/>
  <c r="C279" i="21"/>
  <c r="D279" i="21"/>
  <c r="F279" i="21"/>
  <c r="E279" i="21"/>
  <c r="A281" i="21"/>
  <c r="B280" i="21"/>
  <c r="K292" i="21" l="1"/>
  <c r="M292" i="21"/>
  <c r="J292" i="21"/>
  <c r="L292" i="21"/>
  <c r="H294" i="21"/>
  <c r="I293" i="21"/>
  <c r="F280" i="21"/>
  <c r="D280" i="21"/>
  <c r="C280" i="21"/>
  <c r="E280" i="21"/>
  <c r="B281" i="21"/>
  <c r="A282" i="21"/>
  <c r="K293" i="21" l="1"/>
  <c r="L293" i="21"/>
  <c r="M293" i="21"/>
  <c r="J293" i="21"/>
  <c r="H295" i="21"/>
  <c r="I294" i="21"/>
  <c r="A283" i="21"/>
  <c r="B282" i="21"/>
  <c r="C281" i="21"/>
  <c r="D281" i="21"/>
  <c r="F281" i="21"/>
  <c r="E281" i="21"/>
  <c r="L294" i="21" l="1"/>
  <c r="M294" i="21"/>
  <c r="K294" i="21"/>
  <c r="J294" i="21"/>
  <c r="F282" i="21"/>
  <c r="C282" i="21"/>
  <c r="D282" i="21"/>
  <c r="E282" i="21"/>
  <c r="A284" i="21"/>
  <c r="B283" i="21"/>
  <c r="H296" i="21"/>
  <c r="I295" i="21"/>
  <c r="L295" i="21" l="1"/>
  <c r="M295" i="21"/>
  <c r="K295" i="21"/>
  <c r="J295" i="21"/>
  <c r="H297" i="21"/>
  <c r="I296" i="21"/>
  <c r="C283" i="21"/>
  <c r="D283" i="21"/>
  <c r="F283" i="21"/>
  <c r="E283" i="21"/>
  <c r="A285" i="21"/>
  <c r="B284" i="21"/>
  <c r="J296" i="21" l="1"/>
  <c r="K296" i="21"/>
  <c r="L296" i="21"/>
  <c r="M296" i="21"/>
  <c r="H298" i="21"/>
  <c r="I297" i="21"/>
  <c r="F284" i="21"/>
  <c r="D284" i="21"/>
  <c r="C284" i="21"/>
  <c r="E284" i="21"/>
  <c r="A286" i="21"/>
  <c r="B285" i="21"/>
  <c r="K297" i="21" l="1"/>
  <c r="L297" i="21"/>
  <c r="J297" i="21"/>
  <c r="M297" i="21"/>
  <c r="H299" i="21"/>
  <c r="I298" i="21"/>
  <c r="C285" i="21"/>
  <c r="D285" i="21"/>
  <c r="F285" i="21"/>
  <c r="E285" i="21"/>
  <c r="A287" i="21"/>
  <c r="B286" i="21"/>
  <c r="K298" i="21" l="1"/>
  <c r="L298" i="21"/>
  <c r="J298" i="21"/>
  <c r="M298" i="21"/>
  <c r="F286" i="21"/>
  <c r="C286" i="21"/>
  <c r="D286" i="21"/>
  <c r="E286" i="21"/>
  <c r="H300" i="21"/>
  <c r="I299" i="21"/>
  <c r="A288" i="21"/>
  <c r="B287" i="21"/>
  <c r="C287" i="21" l="1"/>
  <c r="D287" i="21"/>
  <c r="F287" i="21"/>
  <c r="E287" i="21"/>
  <c r="A289" i="21"/>
  <c r="B288" i="21"/>
  <c r="M299" i="21"/>
  <c r="L299" i="21"/>
  <c r="J299" i="21"/>
  <c r="K299" i="21"/>
  <c r="H301" i="21"/>
  <c r="I300" i="21"/>
  <c r="F288" i="21" l="1"/>
  <c r="D288" i="21"/>
  <c r="C288" i="21"/>
  <c r="E288" i="21"/>
  <c r="A290" i="21"/>
  <c r="B289" i="21"/>
  <c r="K300" i="21"/>
  <c r="M300" i="21"/>
  <c r="L300" i="21"/>
  <c r="J300" i="21"/>
  <c r="H302" i="21"/>
  <c r="I301" i="21"/>
  <c r="C289" i="21" l="1"/>
  <c r="D289" i="21"/>
  <c r="F289" i="21"/>
  <c r="E289" i="21"/>
  <c r="B290" i="21"/>
  <c r="A291" i="21"/>
  <c r="H303" i="21"/>
  <c r="I302" i="21"/>
  <c r="K301" i="21"/>
  <c r="L301" i="21"/>
  <c r="M301" i="21"/>
  <c r="J301" i="21"/>
  <c r="L302" i="21" l="1"/>
  <c r="M302" i="21"/>
  <c r="K302" i="21"/>
  <c r="J302" i="21"/>
  <c r="H304" i="21"/>
  <c r="I303" i="21"/>
  <c r="A292" i="21"/>
  <c r="B291" i="21"/>
  <c r="F290" i="21"/>
  <c r="C290" i="21"/>
  <c r="D290" i="21"/>
  <c r="E290" i="21"/>
  <c r="L303" i="21" l="1"/>
  <c r="M303" i="21"/>
  <c r="K303" i="21"/>
  <c r="J303" i="21"/>
  <c r="C291" i="21"/>
  <c r="D291" i="21"/>
  <c r="F291" i="21"/>
  <c r="E291" i="21"/>
  <c r="B292" i="21"/>
  <c r="A293" i="21"/>
  <c r="H305" i="21"/>
  <c r="I304" i="21"/>
  <c r="M304" i="21" l="1"/>
  <c r="J304" i="21"/>
  <c r="K304" i="21"/>
  <c r="L304" i="21"/>
  <c r="H306" i="21"/>
  <c r="I305" i="21"/>
  <c r="B293" i="21"/>
  <c r="A294" i="21"/>
  <c r="F292" i="21"/>
  <c r="D292" i="21"/>
  <c r="E292" i="21"/>
  <c r="C292" i="21"/>
  <c r="C293" i="21" l="1"/>
  <c r="D293" i="21"/>
  <c r="F293" i="21"/>
  <c r="E293" i="21"/>
  <c r="K305" i="21"/>
  <c r="L305" i="21"/>
  <c r="M305" i="21"/>
  <c r="J305" i="21"/>
  <c r="A295" i="21"/>
  <c r="B294" i="21"/>
  <c r="H307" i="21"/>
  <c r="I306" i="21"/>
  <c r="K306" i="21" l="1"/>
  <c r="L306" i="21"/>
  <c r="M306" i="21"/>
  <c r="J306" i="21"/>
  <c r="H308" i="21"/>
  <c r="I307" i="21"/>
  <c r="F294" i="21"/>
  <c r="C294" i="21"/>
  <c r="D294" i="21"/>
  <c r="E294" i="21"/>
  <c r="A296" i="21"/>
  <c r="B295" i="21"/>
  <c r="M307" i="21" l="1"/>
  <c r="K307" i="21"/>
  <c r="J307" i="21"/>
  <c r="L307" i="21"/>
  <c r="H309" i="21"/>
  <c r="I308" i="21"/>
  <c r="C295" i="21"/>
  <c r="D295" i="21"/>
  <c r="F295" i="21"/>
  <c r="E295" i="21"/>
  <c r="A297" i="21"/>
  <c r="B296" i="21"/>
  <c r="K308" i="21" l="1"/>
  <c r="M308" i="21"/>
  <c r="J308" i="21"/>
  <c r="L308" i="21"/>
  <c r="F296" i="21"/>
  <c r="D296" i="21"/>
  <c r="C296" i="21"/>
  <c r="E296" i="21"/>
  <c r="H310" i="21"/>
  <c r="I309" i="21"/>
  <c r="A298" i="21"/>
  <c r="B297" i="21"/>
  <c r="C297" i="21" l="1"/>
  <c r="D297" i="21"/>
  <c r="F297" i="21"/>
  <c r="E297" i="21"/>
  <c r="A299" i="21"/>
  <c r="B298" i="21"/>
  <c r="K309" i="21"/>
  <c r="L309" i="21"/>
  <c r="J309" i="21"/>
  <c r="M309" i="21"/>
  <c r="H311" i="21"/>
  <c r="I310" i="21"/>
  <c r="F298" i="21" l="1"/>
  <c r="C298" i="21"/>
  <c r="D298" i="21"/>
  <c r="E298" i="21"/>
  <c r="A300" i="21"/>
  <c r="B299" i="21"/>
  <c r="L310" i="21"/>
  <c r="M310" i="21"/>
  <c r="K310" i="21"/>
  <c r="J310" i="21"/>
  <c r="H312" i="21"/>
  <c r="I311" i="21"/>
  <c r="C299" i="21" l="1"/>
  <c r="D299" i="21"/>
  <c r="F299" i="21"/>
  <c r="E299" i="21"/>
  <c r="L311" i="21"/>
  <c r="M311" i="21"/>
  <c r="K311" i="21"/>
  <c r="J311" i="21"/>
  <c r="A301" i="21"/>
  <c r="B300" i="21"/>
  <c r="H313" i="21"/>
  <c r="I312" i="21"/>
  <c r="J312" i="21" l="1"/>
  <c r="K312" i="21"/>
  <c r="L312" i="21"/>
  <c r="M312" i="21"/>
  <c r="H314" i="21"/>
  <c r="I313" i="21"/>
  <c r="F300" i="21"/>
  <c r="D300" i="21"/>
  <c r="C300" i="21"/>
  <c r="E300" i="21"/>
  <c r="A302" i="21"/>
  <c r="B301" i="21"/>
  <c r="K313" i="21" l="1"/>
  <c r="L313" i="21"/>
  <c r="J313" i="21"/>
  <c r="M313" i="21"/>
  <c r="H315" i="21"/>
  <c r="I314" i="21"/>
  <c r="C301" i="21"/>
  <c r="D301" i="21"/>
  <c r="E301" i="21"/>
  <c r="F301" i="21"/>
  <c r="A303" i="21"/>
  <c r="B302" i="21"/>
  <c r="K314" i="21" l="1"/>
  <c r="L314" i="21"/>
  <c r="J314" i="21"/>
  <c r="M314" i="21"/>
  <c r="H316" i="21"/>
  <c r="I315" i="21"/>
  <c r="F302" i="21"/>
  <c r="D302" i="21"/>
  <c r="C302" i="21"/>
  <c r="E302" i="21"/>
  <c r="A304" i="21"/>
  <c r="B303" i="21"/>
  <c r="M315" i="21" l="1"/>
  <c r="L315" i="21"/>
  <c r="J315" i="21"/>
  <c r="K315" i="21"/>
  <c r="H317" i="21"/>
  <c r="I316" i="21"/>
  <c r="C303" i="21"/>
  <c r="D303" i="21"/>
  <c r="E303" i="21"/>
  <c r="F303" i="21"/>
  <c r="A305" i="21"/>
  <c r="B304" i="21"/>
  <c r="F304" i="21" l="1"/>
  <c r="D304" i="21"/>
  <c r="E304" i="21"/>
  <c r="C304" i="21"/>
  <c r="K316" i="21"/>
  <c r="M316" i="21"/>
  <c r="L316" i="21"/>
  <c r="J316" i="21"/>
  <c r="H318" i="21"/>
  <c r="I317" i="21"/>
  <c r="A306" i="21"/>
  <c r="B305" i="21"/>
  <c r="C305" i="21" l="1"/>
  <c r="D305" i="21"/>
  <c r="E305" i="21"/>
  <c r="F305" i="21"/>
  <c r="H319" i="21"/>
  <c r="I318" i="21"/>
  <c r="A307" i="21"/>
  <c r="B306" i="21"/>
  <c r="K317" i="21"/>
  <c r="L317" i="21"/>
  <c r="M317" i="21"/>
  <c r="J317" i="21"/>
  <c r="A308" i="21" l="1"/>
  <c r="B307" i="21"/>
  <c r="L318" i="21"/>
  <c r="M318" i="21"/>
  <c r="K318" i="21"/>
  <c r="J318" i="21"/>
  <c r="F306" i="21"/>
  <c r="D306" i="21"/>
  <c r="C306" i="21"/>
  <c r="E306" i="21"/>
  <c r="H320" i="21"/>
  <c r="I319" i="21"/>
  <c r="H321" i="21" l="1"/>
  <c r="I320" i="21"/>
  <c r="L319" i="21"/>
  <c r="M319" i="21"/>
  <c r="J319" i="21"/>
  <c r="K319" i="21"/>
  <c r="C307" i="21"/>
  <c r="D307" i="21"/>
  <c r="E307" i="21"/>
  <c r="F307" i="21"/>
  <c r="A309" i="21"/>
  <c r="B308" i="21"/>
  <c r="F308" i="21" l="1"/>
  <c r="D308" i="21"/>
  <c r="C308" i="21"/>
  <c r="E308" i="21"/>
  <c r="H322" i="21"/>
  <c r="I321" i="21"/>
  <c r="A310" i="21"/>
  <c r="B309" i="21"/>
  <c r="M320" i="21"/>
  <c r="J320" i="21"/>
  <c r="K320" i="21"/>
  <c r="L320" i="21"/>
  <c r="K321" i="21" l="1"/>
  <c r="L321" i="21"/>
  <c r="M321" i="21"/>
  <c r="J321" i="21"/>
  <c r="C309" i="21"/>
  <c r="D309" i="21"/>
  <c r="E309" i="21"/>
  <c r="F309" i="21"/>
  <c r="A311" i="21"/>
  <c r="B310" i="21"/>
  <c r="H323" i="21"/>
  <c r="I322" i="21"/>
  <c r="K322" i="21" l="1"/>
  <c r="L322" i="21"/>
  <c r="M322" i="21"/>
  <c r="J322" i="21"/>
  <c r="H324" i="21"/>
  <c r="I323" i="21"/>
  <c r="F310" i="21"/>
  <c r="D310" i="21"/>
  <c r="C310" i="21"/>
  <c r="E310" i="21"/>
  <c r="A312" i="21"/>
  <c r="B311" i="21"/>
  <c r="M323" i="21" l="1"/>
  <c r="K323" i="21"/>
  <c r="J323" i="21"/>
  <c r="L323" i="21"/>
  <c r="C311" i="21"/>
  <c r="D311" i="21"/>
  <c r="E311" i="21"/>
  <c r="F311" i="21"/>
  <c r="H325" i="21"/>
  <c r="I324" i="21"/>
  <c r="A313" i="21"/>
  <c r="B312" i="21"/>
  <c r="A314" i="21" l="1"/>
  <c r="B313" i="21"/>
  <c r="K324" i="21"/>
  <c r="M324" i="21"/>
  <c r="J324" i="21"/>
  <c r="L324" i="21"/>
  <c r="F312" i="21"/>
  <c r="D312" i="21"/>
  <c r="E312" i="21"/>
  <c r="C312" i="21"/>
  <c r="H326" i="21"/>
  <c r="I325" i="21"/>
  <c r="K325" i="21" l="1"/>
  <c r="L325" i="21"/>
  <c r="M325" i="21"/>
  <c r="J325" i="21"/>
  <c r="H327" i="21"/>
  <c r="I326" i="21"/>
  <c r="C313" i="21"/>
  <c r="D313" i="21"/>
  <c r="E313" i="21"/>
  <c r="F313" i="21"/>
  <c r="A315" i="21"/>
  <c r="B314" i="21"/>
  <c r="L326" i="21" l="1"/>
  <c r="M326" i="21"/>
  <c r="K326" i="21"/>
  <c r="J326" i="21"/>
  <c r="H328" i="21"/>
  <c r="I327" i="21"/>
  <c r="F314" i="21"/>
  <c r="D314" i="21"/>
  <c r="C314" i="21"/>
  <c r="E314" i="21"/>
  <c r="A316" i="21"/>
  <c r="B315" i="21"/>
  <c r="L327" i="21" l="1"/>
  <c r="M327" i="21"/>
  <c r="K327" i="21"/>
  <c r="J327" i="21"/>
  <c r="H329" i="21"/>
  <c r="I328" i="21"/>
  <c r="C315" i="21"/>
  <c r="D315" i="21"/>
  <c r="E315" i="21"/>
  <c r="F315" i="21"/>
  <c r="A317" i="21"/>
  <c r="B316" i="21"/>
  <c r="F316" i="21" l="1"/>
  <c r="D316" i="21"/>
  <c r="C316" i="21"/>
  <c r="E316" i="21"/>
  <c r="J328" i="21"/>
  <c r="K328" i="21"/>
  <c r="L328" i="21"/>
  <c r="M328" i="21"/>
  <c r="H330" i="21"/>
  <c r="I329" i="21"/>
  <c r="A318" i="21"/>
  <c r="B317" i="21"/>
  <c r="C317" i="21" l="1"/>
  <c r="D317" i="21"/>
  <c r="E317" i="21"/>
  <c r="F317" i="21"/>
  <c r="A319" i="21"/>
  <c r="B318" i="21"/>
  <c r="K329" i="21"/>
  <c r="L329" i="21"/>
  <c r="J329" i="21"/>
  <c r="M329" i="21"/>
  <c r="H331" i="21"/>
  <c r="I330" i="21"/>
  <c r="F318" i="21" l="1"/>
  <c r="D318" i="21"/>
  <c r="C318" i="21"/>
  <c r="E318" i="21"/>
  <c r="B319" i="21"/>
  <c r="A320" i="21"/>
  <c r="K330" i="21"/>
  <c r="L330" i="21"/>
  <c r="J330" i="21"/>
  <c r="M330" i="21"/>
  <c r="H332" i="21"/>
  <c r="I331" i="21"/>
  <c r="A321" i="21" l="1"/>
  <c r="B320" i="21"/>
  <c r="C319" i="21"/>
  <c r="D319" i="21"/>
  <c r="E319" i="21"/>
  <c r="F319" i="21"/>
  <c r="M331" i="21"/>
  <c r="L331" i="21"/>
  <c r="J331" i="21"/>
  <c r="K331" i="21"/>
  <c r="H333" i="21"/>
  <c r="I332" i="21"/>
  <c r="K332" i="21" l="1"/>
  <c r="M332" i="21"/>
  <c r="L332" i="21"/>
  <c r="J332" i="21"/>
  <c r="H334" i="21"/>
  <c r="I333" i="21"/>
  <c r="F320" i="21"/>
  <c r="D320" i="21"/>
  <c r="E320" i="21"/>
  <c r="C320" i="21"/>
  <c r="A322" i="21"/>
  <c r="B321" i="21"/>
  <c r="K333" i="21" l="1"/>
  <c r="L333" i="21"/>
  <c r="M333" i="21"/>
  <c r="J333" i="21"/>
  <c r="H335" i="21"/>
  <c r="I334" i="21"/>
  <c r="C321" i="21"/>
  <c r="D321" i="21"/>
  <c r="E321" i="21"/>
  <c r="F321" i="21"/>
  <c r="A323" i="21"/>
  <c r="B322" i="21"/>
  <c r="L334" i="21" l="1"/>
  <c r="M334" i="21"/>
  <c r="K334" i="21"/>
  <c r="J334" i="21"/>
  <c r="H336" i="21"/>
  <c r="I335" i="21"/>
  <c r="F322" i="21"/>
  <c r="D322" i="21"/>
  <c r="C322" i="21"/>
  <c r="E322" i="21"/>
  <c r="A324" i="21"/>
  <c r="B323" i="21"/>
  <c r="A325" i="21" l="1"/>
  <c r="B324" i="21"/>
  <c r="L335" i="21"/>
  <c r="M335" i="21"/>
  <c r="J335" i="21"/>
  <c r="K335" i="21"/>
  <c r="H337" i="21"/>
  <c r="I336" i="21"/>
  <c r="C323" i="21"/>
  <c r="D323" i="21"/>
  <c r="E323" i="21"/>
  <c r="F323" i="21"/>
  <c r="M336" i="21" l="1"/>
  <c r="J336" i="21"/>
  <c r="K336" i="21"/>
  <c r="L336" i="21"/>
  <c r="H338" i="21"/>
  <c r="I337" i="21"/>
  <c r="F324" i="21"/>
  <c r="D324" i="21"/>
  <c r="C324" i="21"/>
  <c r="E324" i="21"/>
  <c r="A326" i="21"/>
  <c r="B325" i="21"/>
  <c r="K337" i="21" l="1"/>
  <c r="L337" i="21"/>
  <c r="M337" i="21"/>
  <c r="J337" i="21"/>
  <c r="H339" i="21"/>
  <c r="I338" i="21"/>
  <c r="C325" i="21"/>
  <c r="D325" i="21"/>
  <c r="E325" i="21"/>
  <c r="F325" i="21"/>
  <c r="A327" i="21"/>
  <c r="B326" i="21"/>
  <c r="K338" i="21" l="1"/>
  <c r="L338" i="21"/>
  <c r="M338" i="21"/>
  <c r="J338" i="21"/>
  <c r="H340" i="21"/>
  <c r="I339" i="21"/>
  <c r="F326" i="21"/>
  <c r="D326" i="21"/>
  <c r="C326" i="21"/>
  <c r="E326" i="21"/>
  <c r="A328" i="21"/>
  <c r="B327" i="21"/>
  <c r="M339" i="21" l="1"/>
  <c r="K339" i="21"/>
  <c r="J339" i="21"/>
  <c r="L339" i="21"/>
  <c r="H341" i="21"/>
  <c r="I340" i="21"/>
  <c r="C327" i="21"/>
  <c r="D327" i="21"/>
  <c r="E327" i="21"/>
  <c r="F327" i="21"/>
  <c r="A329" i="21"/>
  <c r="B328" i="21"/>
  <c r="A330" i="21" l="1"/>
  <c r="B329" i="21"/>
  <c r="K340" i="21"/>
  <c r="M340" i="21"/>
  <c r="J340" i="21"/>
  <c r="L340" i="21"/>
  <c r="H342" i="21"/>
  <c r="I341" i="21"/>
  <c r="F328" i="21"/>
  <c r="D328" i="21"/>
  <c r="E328" i="21"/>
  <c r="C328" i="21"/>
  <c r="H343" i="21" l="1"/>
  <c r="I342" i="21"/>
  <c r="K341" i="21"/>
  <c r="L341" i="21"/>
  <c r="J341" i="21"/>
  <c r="M341" i="21"/>
  <c r="C329" i="21"/>
  <c r="D329" i="21"/>
  <c r="E329" i="21"/>
  <c r="F329" i="21"/>
  <c r="A331" i="21"/>
  <c r="B330" i="21"/>
  <c r="F330" i="21" l="1"/>
  <c r="D330" i="21"/>
  <c r="C330" i="21"/>
  <c r="E330" i="21"/>
  <c r="A332" i="21"/>
  <c r="B331" i="21"/>
  <c r="L342" i="21"/>
  <c r="M342" i="21"/>
  <c r="K342" i="21"/>
  <c r="J342" i="21"/>
  <c r="H344" i="21"/>
  <c r="I343" i="21"/>
  <c r="C331" i="21" l="1"/>
  <c r="D331" i="21"/>
  <c r="E331" i="21"/>
  <c r="F331" i="21"/>
  <c r="A333" i="21"/>
  <c r="B332" i="21"/>
  <c r="L343" i="21"/>
  <c r="M343" i="21"/>
  <c r="K343" i="21"/>
  <c r="J343" i="21"/>
  <c r="H345" i="21"/>
  <c r="I344" i="21"/>
  <c r="F332" i="21" l="1"/>
  <c r="D332" i="21"/>
  <c r="C332" i="21"/>
  <c r="E332" i="21"/>
  <c r="A334" i="21"/>
  <c r="B333" i="21"/>
  <c r="J344" i="21"/>
  <c r="K344" i="21"/>
  <c r="L344" i="21"/>
  <c r="M344" i="21"/>
  <c r="H346" i="21"/>
  <c r="I345" i="21"/>
  <c r="C333" i="21" l="1"/>
  <c r="D333" i="21"/>
  <c r="E333" i="21"/>
  <c r="F333" i="21"/>
  <c r="A335" i="21"/>
  <c r="B334" i="21"/>
  <c r="K345" i="21"/>
  <c r="L345" i="21"/>
  <c r="J345" i="21"/>
  <c r="M345" i="21"/>
  <c r="H347" i="21"/>
  <c r="I346" i="21"/>
  <c r="H348" i="21" l="1"/>
  <c r="I347" i="21"/>
  <c r="F334" i="21"/>
  <c r="D334" i="21"/>
  <c r="C334" i="21"/>
  <c r="E334" i="21"/>
  <c r="A336" i="21"/>
  <c r="B335" i="21"/>
  <c r="K346" i="21"/>
  <c r="L346" i="21"/>
  <c r="J346" i="21"/>
  <c r="M346" i="21"/>
  <c r="A337" i="21" l="1"/>
  <c r="B336" i="21"/>
  <c r="C335" i="21"/>
  <c r="D335" i="21"/>
  <c r="E335" i="21"/>
  <c r="F335" i="21"/>
  <c r="M347" i="21"/>
  <c r="L347" i="21"/>
  <c r="J347" i="21"/>
  <c r="K347" i="21"/>
  <c r="H349" i="21"/>
  <c r="I348" i="21"/>
  <c r="H350" i="21" l="1"/>
  <c r="I349" i="21"/>
  <c r="K348" i="21"/>
  <c r="M348" i="21"/>
  <c r="L348" i="21"/>
  <c r="J348" i="21"/>
  <c r="F336" i="21"/>
  <c r="D336" i="21"/>
  <c r="E336" i="21"/>
  <c r="C336" i="21"/>
  <c r="A338" i="21"/>
  <c r="B337" i="21"/>
  <c r="C337" i="21" l="1"/>
  <c r="D337" i="21"/>
  <c r="E337" i="21"/>
  <c r="F337" i="21"/>
  <c r="A339" i="21"/>
  <c r="B338" i="21"/>
  <c r="K349" i="21"/>
  <c r="L349" i="21"/>
  <c r="M349" i="21"/>
  <c r="J349" i="21"/>
  <c r="H351" i="21"/>
  <c r="I350" i="21"/>
  <c r="F338" i="21" l="1"/>
  <c r="D338" i="21"/>
  <c r="C338" i="21"/>
  <c r="E338" i="21"/>
  <c r="A340" i="21"/>
  <c r="B339" i="21"/>
  <c r="L350" i="21"/>
  <c r="M350" i="21"/>
  <c r="K350" i="21"/>
  <c r="J350" i="21"/>
  <c r="H352" i="21"/>
  <c r="I351" i="21"/>
  <c r="C339" i="21" l="1"/>
  <c r="D339" i="21"/>
  <c r="E339" i="21"/>
  <c r="F339" i="21"/>
  <c r="A341" i="21"/>
  <c r="B340" i="21"/>
  <c r="L351" i="21"/>
  <c r="M351" i="21"/>
  <c r="J351" i="21"/>
  <c r="K351" i="21"/>
  <c r="H353" i="21"/>
  <c r="I352" i="21"/>
  <c r="F340" i="21" l="1"/>
  <c r="D340" i="21"/>
  <c r="C340" i="21"/>
  <c r="E340" i="21"/>
  <c r="A342" i="21"/>
  <c r="B341" i="21"/>
  <c r="M352" i="21"/>
  <c r="J352" i="21"/>
  <c r="K352" i="21"/>
  <c r="L352" i="21"/>
  <c r="H354" i="21"/>
  <c r="I353" i="21"/>
  <c r="C341" i="21" l="1"/>
  <c r="D341" i="21"/>
  <c r="E341" i="21"/>
  <c r="F341" i="21"/>
  <c r="A343" i="21"/>
  <c r="B342" i="21"/>
  <c r="K353" i="21"/>
  <c r="L353" i="21"/>
  <c r="M353" i="21"/>
  <c r="J353" i="21"/>
  <c r="H355" i="21"/>
  <c r="I354" i="21"/>
  <c r="F342" i="21" l="1"/>
  <c r="D342" i="21"/>
  <c r="C342" i="21"/>
  <c r="E342" i="21"/>
  <c r="A344" i="21"/>
  <c r="B343" i="21"/>
  <c r="K354" i="21"/>
  <c r="L354" i="21"/>
  <c r="M354" i="21"/>
  <c r="J354" i="21"/>
  <c r="H356" i="21"/>
  <c r="I355" i="21"/>
  <c r="C343" i="21" l="1"/>
  <c r="D343" i="21"/>
  <c r="E343" i="21"/>
  <c r="F343" i="21"/>
  <c r="A345" i="21"/>
  <c r="B344" i="21"/>
  <c r="M355" i="21"/>
  <c r="K355" i="21"/>
  <c r="J355" i="21"/>
  <c r="L355" i="21"/>
  <c r="H357" i="21"/>
  <c r="I356" i="21"/>
  <c r="F344" i="21" l="1"/>
  <c r="D344" i="21"/>
  <c r="E344" i="21"/>
  <c r="C344" i="21"/>
  <c r="A346" i="21"/>
  <c r="B345" i="21"/>
  <c r="K356" i="21"/>
  <c r="M356" i="21"/>
  <c r="J356" i="21"/>
  <c r="L356" i="21"/>
  <c r="H358" i="21"/>
  <c r="I357" i="21"/>
  <c r="C345" i="21" l="1"/>
  <c r="D345" i="21"/>
  <c r="E345" i="21"/>
  <c r="F345" i="21"/>
  <c r="A347" i="21"/>
  <c r="B346" i="21"/>
  <c r="M357" i="21"/>
  <c r="K357" i="21"/>
  <c r="L357" i="21"/>
  <c r="J357" i="21"/>
  <c r="H359" i="21"/>
  <c r="I358" i="21"/>
  <c r="F346" i="21" l="1"/>
  <c r="D346" i="21"/>
  <c r="C346" i="21"/>
  <c r="E346" i="21"/>
  <c r="B347" i="21"/>
  <c r="A348" i="21"/>
  <c r="L358" i="21"/>
  <c r="M358" i="21"/>
  <c r="K358" i="21"/>
  <c r="J358" i="21"/>
  <c r="H360" i="21"/>
  <c r="I359" i="21"/>
  <c r="B348" i="21" l="1"/>
  <c r="A349" i="21"/>
  <c r="C347" i="21"/>
  <c r="D347" i="21"/>
  <c r="E347" i="21"/>
  <c r="F347" i="21"/>
  <c r="L359" i="21"/>
  <c r="K359" i="21"/>
  <c r="M359" i="21"/>
  <c r="J359" i="21"/>
  <c r="H361" i="21"/>
  <c r="I360" i="21"/>
  <c r="J360" i="21" l="1"/>
  <c r="K360" i="21"/>
  <c r="M360" i="21"/>
  <c r="L360" i="21"/>
  <c r="H362" i="21"/>
  <c r="I361" i="21"/>
  <c r="A350" i="21"/>
  <c r="B349" i="21"/>
  <c r="F348" i="21"/>
  <c r="D348" i="21"/>
  <c r="C348" i="21"/>
  <c r="E348" i="21"/>
  <c r="K361" i="21" l="1"/>
  <c r="M361" i="21"/>
  <c r="J361" i="21"/>
  <c r="L361" i="21"/>
  <c r="C349" i="21"/>
  <c r="D349" i="21"/>
  <c r="E349" i="21"/>
  <c r="F349" i="21"/>
  <c r="A351" i="21"/>
  <c r="B350" i="21"/>
  <c r="H363" i="21"/>
  <c r="I362" i="21"/>
  <c r="K362" i="21" l="1"/>
  <c r="L362" i="21"/>
  <c r="J362" i="21"/>
  <c r="M362" i="21"/>
  <c r="H364" i="21"/>
  <c r="I363" i="21"/>
  <c r="F350" i="21"/>
  <c r="D350" i="21"/>
  <c r="C350" i="21"/>
  <c r="E350" i="21"/>
  <c r="A352" i="21"/>
  <c r="B351" i="21"/>
  <c r="M363" i="21" l="1"/>
  <c r="J363" i="21"/>
  <c r="K363" i="21"/>
  <c r="L363" i="21"/>
  <c r="H365" i="21"/>
  <c r="I364" i="21"/>
  <c r="C351" i="21"/>
  <c r="D351" i="21"/>
  <c r="E351" i="21"/>
  <c r="F351" i="21"/>
  <c r="A353" i="21"/>
  <c r="B352" i="21"/>
  <c r="M364" i="21" l="1"/>
  <c r="J364" i="21"/>
  <c r="K364" i="21"/>
  <c r="L364" i="21"/>
  <c r="H366" i="21"/>
  <c r="I365" i="21"/>
  <c r="F352" i="21"/>
  <c r="D352" i="21"/>
  <c r="E352" i="21"/>
  <c r="C352" i="21"/>
  <c r="A354" i="21"/>
  <c r="B353" i="21"/>
  <c r="K365" i="21" l="1"/>
  <c r="L365" i="21"/>
  <c r="M365" i="21"/>
  <c r="J365" i="21"/>
  <c r="H367" i="21"/>
  <c r="I366" i="21"/>
  <c r="C353" i="21"/>
  <c r="D353" i="21"/>
  <c r="E353" i="21"/>
  <c r="F353" i="21"/>
  <c r="A355" i="21"/>
  <c r="B354" i="21"/>
  <c r="L366" i="21" l="1"/>
  <c r="K366" i="21"/>
  <c r="J366" i="21"/>
  <c r="M366" i="21"/>
  <c r="H368" i="21"/>
  <c r="I368" i="21" s="1"/>
  <c r="I367" i="21"/>
  <c r="F354" i="21"/>
  <c r="D354" i="21"/>
  <c r="C354" i="21"/>
  <c r="E354" i="21"/>
  <c r="A356" i="21"/>
  <c r="B355" i="21"/>
  <c r="M367" i="21" l="1"/>
  <c r="K367" i="21"/>
  <c r="J367" i="21"/>
  <c r="L367" i="21"/>
  <c r="J368" i="21"/>
  <c r="K368" i="21"/>
  <c r="L368" i="21"/>
  <c r="M368" i="21"/>
  <c r="C355" i="21"/>
  <c r="D355" i="21"/>
  <c r="E355" i="21"/>
  <c r="F355" i="21"/>
  <c r="A357" i="21"/>
  <c r="B356" i="21"/>
  <c r="F356" i="21" l="1"/>
  <c r="D356" i="21"/>
  <c r="C356" i="21"/>
  <c r="E356" i="21"/>
  <c r="A358" i="21"/>
  <c r="B357" i="21"/>
  <c r="C357" i="21" l="1"/>
  <c r="D357" i="21"/>
  <c r="E357" i="21"/>
  <c r="F357" i="21"/>
  <c r="A359" i="21"/>
  <c r="B358" i="21"/>
  <c r="F358" i="21" l="1"/>
  <c r="D358" i="21"/>
  <c r="C358" i="21"/>
  <c r="E358" i="21"/>
  <c r="A360" i="21"/>
  <c r="B359" i="21"/>
  <c r="C359" i="21" l="1"/>
  <c r="D359" i="21"/>
  <c r="E359" i="21"/>
  <c r="F359" i="21"/>
  <c r="B360" i="21"/>
  <c r="A361" i="21"/>
  <c r="A362" i="21" l="1"/>
  <c r="B361" i="21"/>
  <c r="F360" i="21"/>
  <c r="D360" i="21"/>
  <c r="E360" i="21"/>
  <c r="C360" i="21"/>
  <c r="C361" i="21" l="1"/>
  <c r="D361" i="21"/>
  <c r="E361" i="21"/>
  <c r="F361" i="21"/>
  <c r="A363" i="21"/>
  <c r="B362" i="21"/>
  <c r="F362" i="21" l="1"/>
  <c r="D362" i="21"/>
  <c r="C362" i="21"/>
  <c r="E362" i="21"/>
  <c r="A364" i="21"/>
  <c r="B363" i="21"/>
  <c r="C363" i="21" l="1"/>
  <c r="D363" i="21"/>
  <c r="E363" i="21"/>
  <c r="F363" i="21"/>
  <c r="A365" i="21"/>
  <c r="B364" i="21"/>
  <c r="F364" i="21" l="1"/>
  <c r="D364" i="21"/>
  <c r="C364" i="21"/>
  <c r="E364" i="21"/>
  <c r="A366" i="21"/>
  <c r="B365" i="21"/>
  <c r="C365" i="21" l="1"/>
  <c r="D365" i="21"/>
  <c r="E365" i="21"/>
  <c r="F365" i="21"/>
  <c r="A367" i="21"/>
  <c r="B366" i="21"/>
  <c r="F366" i="21" l="1"/>
  <c r="D366" i="21"/>
  <c r="C366" i="21"/>
  <c r="E366" i="21"/>
  <c r="A368" i="21"/>
  <c r="B368" i="21" s="1"/>
  <c r="B367" i="21"/>
  <c r="C367" i="21" l="1"/>
  <c r="D367" i="21"/>
  <c r="E367" i="21"/>
  <c r="F367" i="21"/>
  <c r="F368"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<sst xmlns="http://schemas.openxmlformats.org/spreadsheetml/2006/main" count="6253" uniqueCount="1782">
  <si>
    <t xml:space="preserve">Cells contained in this worksheet may contain cells with dropdown lists as well as autopopulated formulas. </t>
  </si>
  <si>
    <r>
      <t xml:space="preserve">HECVAT™ Solution Provider Response - </t>
    </r>
    <r>
      <rPr>
        <b/>
        <i/>
        <sz val="20"/>
        <color theme="0"/>
        <rFont val="Verdana"/>
        <family val="2"/>
      </rPr>
      <t>Start Here</t>
    </r>
  </si>
  <si>
    <t>Date Completed</t>
  </si>
  <si>
    <t>Instructions for Solution Providers</t>
  </si>
  <si>
    <t>GNRL-01</t>
  </si>
  <si>
    <t>Optimal Solutions Group, LLC</t>
  </si>
  <si>
    <t>GNRL-02</t>
  </si>
  <si>
    <t>Revelo Software, iAccessible Product</t>
  </si>
  <si>
    <t>GNRL-03</t>
  </si>
  <si>
    <t>Enterprise website accessibility and usability testing and reporting Software-as-a-Service</t>
  </si>
  <si>
    <t>GNRL-04</t>
  </si>
  <si>
    <t>Tracye Turner</t>
  </si>
  <si>
    <t>GNRL-05</t>
  </si>
  <si>
    <t>Vice President</t>
  </si>
  <si>
    <t>GNRL-06</t>
  </si>
  <si>
    <t>info@optimalsolutionsgroup.com</t>
  </si>
  <si>
    <t>GNRL-07</t>
  </si>
  <si>
    <t>(301) 306-1170 X701</t>
  </si>
  <si>
    <t>GNRL-08</t>
  </si>
  <si>
    <t>United States of America</t>
  </si>
  <si>
    <t>GNRL-09</t>
  </si>
  <si>
    <t xml:space="preserve">College Park, MD, Dallas TX, Houston TX, Annapolis MD, Carson City Nevada, Portland Oregon </t>
  </si>
  <si>
    <t>Answer</t>
  </si>
  <si>
    <t>Additional Information</t>
  </si>
  <si>
    <t>Guidance</t>
  </si>
  <si>
    <t>Analyst Notes</t>
  </si>
  <si>
    <t>COMP-01</t>
  </si>
  <si>
    <t>Yes</t>
  </si>
  <si>
    <t>We have a full-stack software development team including a senior developer/software development manager with 25+ years of experience. We have front-end and back-end developers, business intelligence analysts, data scientists, software quality assurance testers, accessibility and UI/UX testers and a DevSecOps team.  We have dedicted product managers for all of Revelo Software's products to include iAccessible, AcquisitionAI, CommentsAI, Optibot and others.</t>
  </si>
  <si>
    <t>COMP-02</t>
  </si>
  <si>
    <t>Optimal is a research, software development and accessibility firm. We are a small business and incorporated as a Limited Liability Corporation. We spun off Revelo Software in 2019 and it is a separate company owned by the same owners as Optimal Solutions Group.  There are no subsidiaries. Optimal is the developer, services provider of Revelo Software and an authorized reseller of Revelo products such as iAccessible.</t>
  </si>
  <si>
    <t>COMP-03</t>
  </si>
  <si>
    <t>Revelo iAccessible has been used consistently by HHS/CMS and U.S. ED without major disruptions. We migrated to faster performing dashboards and added functionalities over the past seven years.</t>
  </si>
  <si>
    <t>COMP-04</t>
  </si>
  <si>
    <t xml:space="preserve">We have a multi-disciplinary risk committee that audits IT enterprise monitoring reports, reviews access controls and compliance, ensures required training is complied with, controls physical security and is augmented with  third-party IT monitoring service. We also work with Mike Chipley, PhD, as an advisor. There are people on this team. </t>
  </si>
  <si>
    <t>COMP-05</t>
  </si>
  <si>
    <t>We utilized AWS FedRAMP Servers, We have a corporate Systems Security Plan and specific SSPs for our clients.  We have a dedicated internal IT risk committee that continuously monitor our servers, desktops and monitors.  We have received several FEDRAMP Moderate Level Risk Federal Agency AUthorizatio-to-Operate approvals. We aso have had several Federal Agency onsite security approvals.</t>
  </si>
  <si>
    <t>REQU-01</t>
  </si>
  <si>
    <t>REQU-02</t>
  </si>
  <si>
    <t>REQU-03</t>
  </si>
  <si>
    <t>REQU-04</t>
  </si>
  <si>
    <t>REQU-05</t>
  </si>
  <si>
    <t>REQU-06</t>
  </si>
  <si>
    <t>No</t>
  </si>
  <si>
    <t>REQU-07</t>
  </si>
  <si>
    <t>REQU-08</t>
  </si>
  <si>
    <t>If the agency requests Single Sign On (SSO), or we scan their internal web pages, we will may interface with their institutional data.</t>
  </si>
  <si>
    <t xml:space="preserve">Note: The "Organization" tab is required for ALL products and services. </t>
  </si>
  <si>
    <t>Copyright © 2025 EDUCAUSE</t>
  </si>
  <si>
    <r>
      <t xml:space="preserve">HECVAT Solution Provider Response - </t>
    </r>
    <r>
      <rPr>
        <b/>
        <i/>
        <sz val="20"/>
        <color theme="0"/>
        <rFont val="Verdana"/>
        <family val="2"/>
      </rPr>
      <t>Organization</t>
    </r>
  </si>
  <si>
    <t>DOCU-01</t>
  </si>
  <si>
    <t>We do have a well-documented business continuity plan (BCP) with a clearn owner. We have had this in place in 2010. We are 100% virtual and we have redundant sytems, staffing, training.</t>
  </si>
  <si>
    <t>DOCU-02</t>
  </si>
  <si>
    <t>For applications, we perform quarterly restores and testing of data. We document the tests in JIRA. We are scheduling our annual desktop exercise for late July 2025</t>
  </si>
  <si>
    <t>DOCU-03</t>
  </si>
  <si>
    <t>We completed an SSAE-16 audit and we plan to conduct an audit third quarter 2025 once the new FedRAMP requirements come out (20x). We participate in GSA's workshops for 20x.</t>
  </si>
  <si>
    <t>DOCU-04</t>
  </si>
  <si>
    <t>NIST Cybersecurity Framework</t>
  </si>
  <si>
    <t>DOCU-05</t>
  </si>
  <si>
    <t>https://app.box.com/s/vxzh6w78l1tvvuvnwqml29r8zpsnditj</t>
  </si>
  <si>
    <t>DOCU-06</t>
  </si>
  <si>
    <t>All staff complete HHS/NIH Cybersecurity Awareness, HIPAA and Privacy Training on their first day. Reminders are sent to staff and policies are enforced through automation such as password resets.  We also have policies embedded on internal systems and rules of behavior. We have a mobile device policy. The policies are in guided by client requirements, IT and HR requirements. We are attaching our HR policy as an example.
Employee Privacy Manual: https://app.box.com/s/c0iiwjg0ma25cw3rxwllefvu6fyytkme
Mobile Device: https://app.box.com/s/bwkomcw60jjru6htstvsks6q79v0rc4f</t>
  </si>
  <si>
    <t>DOCU-07</t>
  </si>
  <si>
    <t>https://app.box.com/s/pb3xvnkam1ft8htypu7wxikqvdj8f45y</t>
  </si>
  <si>
    <t>THRD-01</t>
  </si>
  <si>
    <t>Optimal does not perform security assessments of 3rd party companies.  Optimal engages 3rd party companies to perform security assessments.  In onboarding our 3rd party IT monitoring vendor, we ensured that they completed all required security training, requests for access, reviews of terminations.  We use AWS FedRAMP servers.</t>
  </si>
  <si>
    <t>THRD-02</t>
  </si>
  <si>
    <t>Our third-party IT System monitoring company - GNP</t>
  </si>
  <si>
    <t>THRD-03</t>
  </si>
  <si>
    <t>THRD-04</t>
  </si>
  <si>
    <t>We have bi-weekly and ad hoc meetings to review server activity, security monitoring for servers, laptops, desktops and the physical office. They provide reports to our executives. They also submit detailed invoices and their activity is tracked in JIRA.</t>
  </si>
  <si>
    <t>THRD-05</t>
  </si>
  <si>
    <t>Yes we have several processes to include JIRA approvals for all purchases. The purchases are tracked between IT and accounting and reviewed quarterly.  All purchases are signed off by a company executive.  Licenses and renewals are tracked in Excel and by each department for reconciliation.  Project-related costs are tracked by the project teams and reported to the Contracts Manager monthly. All laptops and desktops are tracked in our monitoring software. All desktops and laptops are encrypted.</t>
  </si>
  <si>
    <t>CHNG-01</t>
  </si>
  <si>
    <t>We provide our clients with a production schedule either weekly or bi-weekly, based on their preferences.  If there are alerts such as from CISA, we inform them immediately upon convening our risk committee and assessing impact and resolution.</t>
  </si>
  <si>
    <t>CHNG-02</t>
  </si>
  <si>
    <t xml:space="preserve">We maintain a monthly calendar of client-approved and authorized customizations. We work with our clients to define mandatory requirements and ones that are nice-to-haves. </t>
  </si>
  <si>
    <t>CHNG-03</t>
  </si>
  <si>
    <t>We have a server request form, which helps to define the anticipated timeframe of the server availability, whether the server is bare metal, planned storage needs, whether SQL or MS Office is needed, the ports needed, and the number of users, the types of and frequency of backups.</t>
  </si>
  <si>
    <t>CHNG-04</t>
  </si>
  <si>
    <t>We have a Change Control Board, change request forms, risk management meetings where the options are discussed.</t>
  </si>
  <si>
    <t>CHNG-05</t>
  </si>
  <si>
    <t>All change management requests are signed off by the product manager, IT manager and an executive. The impact to timeline, server configuration, costs are reviewed.</t>
  </si>
  <si>
    <t>CHNG-06</t>
  </si>
  <si>
    <t>We use tools such as Red Gate to estimate database impact and we review test results of software health scans to determine reporting on interdependencies.</t>
  </si>
  <si>
    <t>CHNG-07</t>
  </si>
  <si>
    <t>Our third-party IT System monitoring company monitors security alerts and contacts our IT manager immediately and our software manager to discuss any critical patched to systems. Our software manager reviews all versions with our application testing manager to ensure critical patches are applied and coordinated with IT.</t>
  </si>
  <si>
    <t>CHNG-08</t>
  </si>
  <si>
    <t>Yes, we continue to monitor the server, database and application continuously. We inform our clients about the anticipated patch. We limit access when possible.</t>
  </si>
  <si>
    <t>CHNG-09</t>
  </si>
  <si>
    <t xml:space="preserve">Our releases are detailed in our release schedule and are posted on the application and the product website post release.  Our team is flexible in de;aying non-critical upgrades to a new release. </t>
  </si>
  <si>
    <t>CHNG-10</t>
  </si>
  <si>
    <t>We maintain branch management documentation to define the number of concurrent versions we support.</t>
  </si>
  <si>
    <t>CHNG-11</t>
  </si>
  <si>
    <t>The post-release notes may be found on our website for our products.  See iAccessible's at https://www.iaccessible.com. Internal release notes can be submitted upon request.</t>
  </si>
  <si>
    <t>CHNG-12</t>
  </si>
  <si>
    <t xml:space="preserve">We have inserted a technology roadmap into our RFI response for one year.  Generative AI is rapidly changing the IT landscape and we plan to revise our plan as these changes evolve. </t>
  </si>
  <si>
    <t>CHNG-13</t>
  </si>
  <si>
    <t>We proactively inform clients when updates are being planned.</t>
  </si>
  <si>
    <t>CHNG-14</t>
  </si>
  <si>
    <t>Our team typically waits until Fridays after 5:00 PM and/or weekends to apply non-emergency upgrades or changes. We alert clients to times that systems upgrades will occur at least 48 hours in advance.</t>
  </si>
  <si>
    <t>CHNG-15</t>
  </si>
  <si>
    <t xml:space="preserve">Yes, a JIRA ticket is initiated and must be signed off by an executive. Sometimes executives are not able to access JIRA and approvals are done by email and entered into JIRA in those cases. </t>
  </si>
  <si>
    <t>CHNG-16</t>
  </si>
  <si>
    <t>We are thorough in how we build servers and we have server request questions on the JIRA ticket to ensure the server purpose and length of time along with designated access  is clear.  Mobile devices cannot be onboarded unless the employee has signed the mobile device policy.</t>
  </si>
  <si>
    <t>PPPR-01</t>
  </si>
  <si>
    <t>PPPR-02</t>
  </si>
  <si>
    <t>We have read CSU's institution policies on privacy and data protection and they are within the norm of our Federal IT System Authorization-to-Operate approvals.</t>
  </si>
  <si>
    <t>PPPR-03</t>
  </si>
  <si>
    <t>PPPR-04</t>
  </si>
  <si>
    <t>PPPR-05</t>
  </si>
  <si>
    <t>We follow Agile SDLC practices. This includes Epics, Stories, Sprint Planning, Mid-Sprint Planning, Backlog Grooming, Retrospectives, 2-4 week sprint cycles.</t>
  </si>
  <si>
    <t>PPPR-06</t>
  </si>
  <si>
    <t>We use backgroundchecks.com for new staff prior to work. Many of our staff have multiple Public Trust Clearances.</t>
  </si>
  <si>
    <t>PPPR-07</t>
  </si>
  <si>
    <t>Yes, our Human Resources Department ensures these agreements are completed the first few days of employment, that training has taken place and documentation of completion is provided.</t>
  </si>
  <si>
    <t>PPPR-08</t>
  </si>
  <si>
    <t>Yes, we maintain a corporate System Security Plan and customized client System Security Plans.</t>
  </si>
  <si>
    <t>PPPR-09</t>
  </si>
  <si>
    <t xml:space="preserve">The Vision and Scope template at the start of the project define the applicable security principles anticipated for the project as well as the planned operating environment. We perform malware scans while in development and we scan the applications in testing and post-release. </t>
  </si>
  <si>
    <t>PPPR-10</t>
  </si>
  <si>
    <t>We comply with immediate notification of the client once the breach has been confirmed. Less serious incidents are to be reported with 24 hours.</t>
  </si>
  <si>
    <t>PPPR-11</t>
  </si>
  <si>
    <t xml:space="preserve">All staff complete HHS/NIH Cybersecurity Awareness, HIPAA and Privacy Training on their first day. Reminders are sent to staff and policies are enforced through automation such as password resets.  We also have policies embedded on internal systems and external products with rules of behavior. </t>
  </si>
  <si>
    <t>PPPR-12</t>
  </si>
  <si>
    <t>HHS/NIH Cybersecurity Awareness, Privacy, HIPAA, and client-mandated training including anti-Phishing, role-based training and government furnished equipment (GFE) training and records management training.</t>
  </si>
  <si>
    <t>PPPR-13</t>
  </si>
  <si>
    <t xml:space="preserve">New hires have a specific form for access to corporate resources such as SharePoint and Gmail. The Project Director/Manager request access through JIRA. The access lists are review by the corporate risk assessment committee. </t>
  </si>
  <si>
    <t>PPPR-14</t>
  </si>
  <si>
    <t>Yes, our risk assessment committee meets on Thursdays (and on an ad hoc basis if needed) to review monitoring reports, review internal audit processes such as patch management and procedures such as applying tags to equipment.</t>
  </si>
  <si>
    <t>PPPR-15</t>
  </si>
  <si>
    <t>There is physical security controls and policies in place for both our corporate offices and for our FedRAMP hosted environments.</t>
  </si>
  <si>
    <r>
      <t xml:space="preserve">HECVAT Solution Provider Response - </t>
    </r>
    <r>
      <rPr>
        <b/>
        <i/>
        <sz val="20"/>
        <color theme="0"/>
        <rFont val="Verdana"/>
        <family val="2"/>
      </rPr>
      <t>Product</t>
    </r>
  </si>
  <si>
    <t>End Table Data</t>
  </si>
  <si>
    <t>AAAI-01</t>
  </si>
  <si>
    <t>We have NIST FISMA Moderate controls. We have used client tokens, their SSO and dedicated laptops.</t>
  </si>
  <si>
    <t>AAAI-02</t>
  </si>
  <si>
    <t>Please see AAAI-01. Also note we have role-based access including super user levels.</t>
  </si>
  <si>
    <t>AAAI-03</t>
  </si>
  <si>
    <t>We have created modularity for password complexity and application timeouts.</t>
  </si>
  <si>
    <t>AAAI-04</t>
  </si>
  <si>
    <t>AAAI-05</t>
  </si>
  <si>
    <t>AAAI-06</t>
  </si>
  <si>
    <t>We plan to participate in these in the next quarter</t>
  </si>
  <si>
    <t>AAAI-07</t>
  </si>
  <si>
    <t>AAAI-08</t>
  </si>
  <si>
    <t>AAAI-09</t>
  </si>
  <si>
    <t>AAAI-10</t>
  </si>
  <si>
    <t>(a) The application captures events such as login attempts (success/failure), access denials, and permission/security configuration changes, etc. Logs are stored in a SQL database hosted on a secure server. Access to logs is restricted based on user roles and permissions.
(b) Logging is enabled through database triggers, event logs, and application-level auditing. Logs are regularly reviewed, and retention policies are enforced for compliance. Monitoring is performed via SQL queries and custom scripts that analyze log data for anomalies.
(c) Currently, logs are stored and queried directly from the SQL database, without a separate SIEM system. If needed, logs can be exported for external analysis or integrated with log monitoring tools.</t>
  </si>
  <si>
    <t>AAAI-11</t>
  </si>
  <si>
    <t xml:space="preserve">A strength of our revelo product is the documentation of audit logs. We would discuss with the client access to this information because we want to ensure it is not manipulated as a control. </t>
  </si>
  <si>
    <t>AAAI-12</t>
  </si>
  <si>
    <t>Yes, we have used Active Directory, prepped for Login.Gov and have integrated into Federal Agency enterprise SSO..</t>
  </si>
  <si>
    <t>AAAI-13</t>
  </si>
  <si>
    <t>AAAI-14</t>
  </si>
  <si>
    <t>The application supports directory integration via SAML 2.0 and OIDC, enabling connection to providers like Azure AD, Okta, and Google Workspace using SCIM and Just-in-Time provisioning. Authentication methods include email/password, passwordless login, social logins, enterprise SSO, and multi-factor authentication (TOTP). The system also supports session management, role-based access control, and API authentication with JWT tokens.</t>
  </si>
  <si>
    <t>AAAI-15</t>
  </si>
  <si>
    <t>Yes, the application supports SAML 2.0 (with redirect flow) and OIDC for web-based Single Sign-On (SSO). These standards enable integration with enterprise identity providers such as Azure AD, Okta, and Google Workspace. CAS is not currently supported.</t>
  </si>
  <si>
    <t>AAAI-16</t>
  </si>
  <si>
    <t>AAAI-17</t>
  </si>
  <si>
    <t>We support SSO and our application can also support multifactor authentication.</t>
  </si>
  <si>
    <t>AAAI-18</t>
  </si>
  <si>
    <t>DATA-01</t>
  </si>
  <si>
    <t>DATA-02</t>
  </si>
  <si>
    <t>DATA-03</t>
  </si>
  <si>
    <t>DATA-04</t>
  </si>
  <si>
    <t>DATA-05</t>
  </si>
  <si>
    <t>We are flexible. We can also archive the data for up to three years.</t>
  </si>
  <si>
    <t>DATA-06</t>
  </si>
  <si>
    <t>DATA-07</t>
  </si>
  <si>
    <t>DATA-08</t>
  </si>
  <si>
    <t>DATA-09</t>
  </si>
  <si>
    <t>This is negotiated and we can archive the data based on client preferences and State laws.</t>
  </si>
  <si>
    <t>DATA-10</t>
  </si>
  <si>
    <t>DATA-11</t>
  </si>
  <si>
    <t>DATA-12</t>
  </si>
  <si>
    <t>We are flexible. There are several types of AWS back-up options and we can take the archived data offline to a safe if requested.</t>
  </si>
  <si>
    <t>DATA-13</t>
  </si>
  <si>
    <t>DATA-14</t>
  </si>
  <si>
    <t>DATA-15</t>
  </si>
  <si>
    <t>DATA-16</t>
  </si>
  <si>
    <t>NIST SP 800-88</t>
  </si>
  <si>
    <t>DATA-17</t>
  </si>
  <si>
    <t>DATA-18</t>
  </si>
  <si>
    <t>DATA-19</t>
  </si>
  <si>
    <t>DATA-20</t>
  </si>
  <si>
    <t>DATA-21</t>
  </si>
  <si>
    <t>Phone call, email, FedeX</t>
  </si>
  <si>
    <t>DATA-22</t>
  </si>
  <si>
    <t>DATA-23</t>
  </si>
  <si>
    <r>
      <t xml:space="preserve">HECVAT Solution Provider Response - </t>
    </r>
    <r>
      <rPr>
        <b/>
        <i/>
        <sz val="20"/>
        <color theme="0"/>
        <rFont val="Verdana"/>
        <family val="2"/>
      </rPr>
      <t>Infrastructure</t>
    </r>
  </si>
  <si>
    <t>APPL-01</t>
  </si>
  <si>
    <t>Our admin console has super admin role, read and write roles, partial and full access roles.</t>
  </si>
  <si>
    <t>APPL-02</t>
  </si>
  <si>
    <t>There are firewalls for each type of server (file, application, database). Within a subdomain, for efficiency, firewalls can be disabled. The ports configurationa and testing are coordinated between the deployment, IT and security teams.</t>
  </si>
  <si>
    <t>APPL-03</t>
  </si>
  <si>
    <t>The internal web pages that require scanning will require access - this is at the client's discretion</t>
  </si>
  <si>
    <t>APPL-04</t>
  </si>
  <si>
    <t>APPL-05</t>
  </si>
  <si>
    <t>The application has a super admin who has access to audit logs and can set permissions. Other users have view, edit permissions down to the file level.</t>
  </si>
  <si>
    <t>APPL-06</t>
  </si>
  <si>
    <t>We use Acunetix and Snyk</t>
  </si>
  <si>
    <t>APPL-07</t>
  </si>
  <si>
    <t>We have a dedicated testing manager who follows the STLC including the embedded testing such as ensuring automated unit tests developed and conducted. We do malware code scans and style scans in development along with browser compatibility. We conduct accessibility testing in development also. In the design phase, using tools such as UXPin, we test for mobile responsiveness. Once the code moves to testing, we test again for malware, run automated unit tests, accessibility, browser and mobile compatibility. The other tests are smoke testing, functionality, regression, end-to-end and then we obtain feedback on end-user acceptance testing.</t>
  </si>
  <si>
    <t>APPL-08</t>
  </si>
  <si>
    <t>Yes we use location based access for all staff and third-party monitoring via VPN.  The access is granted via JIRA based on the clearances previously obtained and approved with 3 layers of approval. The approved users of the application are managed by the super admin and audited via audit logs (sign in attempts, etc)</t>
  </si>
  <si>
    <t>APPL-09</t>
  </si>
  <si>
    <t xml:space="preserve">For the granular entity data report that represents the database, there are warnings and error alerts </t>
  </si>
  <si>
    <t>APPL-10</t>
  </si>
  <si>
    <t>Yes, we use Snyk to scan for library inventories. We conduct environmental scans for the use of libraries and obtain client approval if required.</t>
  </si>
  <si>
    <t>APPL-11</t>
  </si>
  <si>
    <t xml:space="preserve">Yes, we received training from Fraunhofer USA (co-located in our research park), we have their training artifacts, we review lessons learned from malware scans and incorporate best practices based on security alerts and training </t>
  </si>
  <si>
    <t>APPL-12</t>
  </si>
  <si>
    <t>APPL-13</t>
  </si>
  <si>
    <t>APPL-14</t>
  </si>
  <si>
    <t xml:space="preserve">Yes, the team granted access are approved in JIRA by 3 levels based on criteria in the client's requirements (codified in a revised project-focused systems security plan), their training, clearances and roles. </t>
  </si>
  <si>
    <t>DCTR-01</t>
  </si>
  <si>
    <t>AWS</t>
  </si>
  <si>
    <t>DCTR-02</t>
  </si>
  <si>
    <t>DCTR-03</t>
  </si>
  <si>
    <t>DCTR-04</t>
  </si>
  <si>
    <t>DCTR-05</t>
  </si>
  <si>
    <t>DCTR-06</t>
  </si>
  <si>
    <t>DCTR-07</t>
  </si>
  <si>
    <t>AWS offers options such as East Coast (primary) or Ohio (secondary) and we have utilized them</t>
  </si>
  <si>
    <t>DCTR-08</t>
  </si>
  <si>
    <t>AWS offers varying tiers and up to fully mirrored servers which cost more.</t>
  </si>
  <si>
    <t>DCTR-09</t>
  </si>
  <si>
    <t>DCTR-10</t>
  </si>
  <si>
    <t>DCTR-11</t>
  </si>
  <si>
    <t>DCTR-12</t>
  </si>
  <si>
    <t>DCTR-13</t>
  </si>
  <si>
    <t>DCTR-14</t>
  </si>
  <si>
    <t>Multifactor authentication (MFA) is supported and can be enforced for administrative accounts. While email authentication is currently used, the system allows enabling TOTP-based MFA and supports secure login via SSO and social providers with optional MFA enforcement.</t>
  </si>
  <si>
    <t>DCTR-15</t>
  </si>
  <si>
    <t>DCTR-16</t>
  </si>
  <si>
    <t>FIDP-01</t>
  </si>
  <si>
    <t>FIDP-02</t>
  </si>
  <si>
    <t>FIDP-03</t>
  </si>
  <si>
    <t>FIDP-04</t>
  </si>
  <si>
    <t>FIDP-05</t>
  </si>
  <si>
    <t>FIDP-06</t>
  </si>
  <si>
    <t>Risk committee discussion with decision entered on JIRA ticket for either the president or vice president of the company to approve.</t>
  </si>
  <si>
    <t>FIDP-07</t>
  </si>
  <si>
    <t>FIDP-08</t>
  </si>
  <si>
    <t>FIDP-09</t>
  </si>
  <si>
    <t>FIDP-10</t>
  </si>
  <si>
    <t>FIDP-11</t>
  </si>
  <si>
    <t>HFIH-01</t>
  </si>
  <si>
    <t>HFIH-02</t>
  </si>
  <si>
    <t>HFIH-03</t>
  </si>
  <si>
    <t>HFIH-04</t>
  </si>
  <si>
    <t>VULN-01</t>
  </si>
  <si>
    <t xml:space="preserve">Yes, we use tools like Snyk Scan and Acunetix to scan for vulnerabilities with each new release. Scans are performed with authenticated user credentials and the identified vulnerabilities are remediated based on Severity and Priority. </t>
  </si>
  <si>
    <t>VULN-02</t>
  </si>
  <si>
    <t>Provided upon request</t>
  </si>
  <si>
    <t>VULN-03</t>
  </si>
  <si>
    <t>VULN-04</t>
  </si>
  <si>
    <t>Our third party monitoring firm conducts bi-monthy audits. We have not had a 3PAO in the last year but we have continuous monitoring.</t>
  </si>
  <si>
    <t>VULN-05</t>
  </si>
  <si>
    <t>VULN-06</t>
  </si>
  <si>
    <r>
      <t xml:space="preserve">HECVAT Solution Provider Response - </t>
    </r>
    <r>
      <rPr>
        <b/>
        <i/>
        <sz val="20"/>
        <color theme="0"/>
        <rFont val="Verdana"/>
        <family val="2"/>
      </rPr>
      <t>IT Accessibility</t>
    </r>
  </si>
  <si>
    <t>ITAC-01</t>
  </si>
  <si>
    <t>Mark Turner</t>
  </si>
  <si>
    <t>ITAC-02</t>
  </si>
  <si>
    <t>President</t>
  </si>
  <si>
    <t>ITAC-03</t>
  </si>
  <si>
    <t>ITAC-04</t>
  </si>
  <si>
    <t>301.306.1170 X 700</t>
  </si>
  <si>
    <t>ITAC-05</t>
  </si>
  <si>
    <t>https://iaccessible.com/wp-content/uploads/2025/04/iAccessible-VPAT-2025.pdf</t>
  </si>
  <si>
    <t>ITAC-06</t>
  </si>
  <si>
    <t>ITAC-07</t>
  </si>
  <si>
    <t>Automated and manual accessibility testing and remediation was performed most recently in March 2023.</t>
  </si>
  <si>
    <t>ITAC-08</t>
  </si>
  <si>
    <t>ITAC-09</t>
  </si>
  <si>
    <t>We have a JIRA system with accessibility tickets that are updated and/or closed in our sprint cycle. In our spring review, sprint planning including mid-sprints and retrospectives. Recent examples include the Entity Data Report (detailed view), address duplicate label and ARIA labels on elements with generic roles.</t>
  </si>
  <si>
    <t>ITAC-10</t>
  </si>
  <si>
    <t xml:space="preserve">See iAccessible VPAT, https://iaccessible.com/wp-content/uploads/2025/04/iAccessible-VPAT-.pdf </t>
  </si>
  <si>
    <t>ITAC-11</t>
  </si>
  <si>
    <t>We have just hired a consultant, who is a legal accessibility expert. We expect this audit to be completed by June 30, 2025.</t>
  </si>
  <si>
    <t>ITAC-12</t>
  </si>
  <si>
    <t>Initially, when developing wireframes, we apply accessibility standards, and then again in the testing phase of our software development lifecycle and then again in user acceptance testing.</t>
  </si>
  <si>
    <t>ITAC-13</t>
  </si>
  <si>
    <t xml:space="preserve">We follow W3C WCAG 2.1 AA standards for our iAccessible automation. We use the WebAIM rules that are automated in our product. WebAIM WAVE is listed on the U.S. General Service Administration's Section508.Gov as a reliable tool. </t>
  </si>
  <si>
    <t>ITAC-14</t>
  </si>
  <si>
    <t>Currently, we do not have any major issues. Some issues do not have an immediate solution and alternative solutions will be deployed this quarter.</t>
  </si>
  <si>
    <t>ITAC-15</t>
  </si>
  <si>
    <t>Our expert senior leads are certified DHS Trusted Testers. Our software developers, communications and UI/UX team are trained and advised by our senior leads.</t>
  </si>
  <si>
    <t>ITAC-16</t>
  </si>
  <si>
    <t>We have software testing plans, operational schedule (including releases and testing) and we use JIRA for bug testing.
Please Refer the example:
https://app.box.com/s/7l8jpe0mhjjmx9pqywxzvcev7k6z9ewt</t>
  </si>
  <si>
    <t>ITAC-17</t>
  </si>
  <si>
    <t>iAccessible platform can be performed using only the keyboard. This capability has been manually tested and verified during each sprint release as part of our accessibility quality assurance process.</t>
  </si>
  <si>
    <t>ITAC-18</t>
  </si>
  <si>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</si>
  <si>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t>CONS-01</t>
  </si>
  <si>
    <t>CONS-02</t>
  </si>
  <si>
    <t>CONS-03</t>
  </si>
  <si>
    <t>CONS-04</t>
  </si>
  <si>
    <t>CONS-05</t>
  </si>
  <si>
    <t>We can at the client's request</t>
  </si>
  <si>
    <t>CONS-06</t>
  </si>
  <si>
    <t>CONS-07</t>
  </si>
  <si>
    <t>CONS-08</t>
  </si>
  <si>
    <t>CONS-09</t>
  </si>
  <si>
    <t>For any internal web page scans</t>
  </si>
  <si>
    <t>HIPA-01</t>
  </si>
  <si>
    <t>HIPA-02</t>
  </si>
  <si>
    <t>HIPA-03</t>
  </si>
  <si>
    <t>HIPA-04</t>
  </si>
  <si>
    <t>HIPA-05</t>
  </si>
  <si>
    <t>HIPA-06</t>
  </si>
  <si>
    <t>HIPA-07</t>
  </si>
  <si>
    <t>We have not done a full audit of our compliance with HITECH</t>
  </si>
  <si>
    <t>HIPA-08</t>
  </si>
  <si>
    <t>HIPA-09</t>
  </si>
  <si>
    <t>HIPA-10</t>
  </si>
  <si>
    <t>HIPA-11</t>
  </si>
  <si>
    <t>HIPA-12</t>
  </si>
  <si>
    <t>HIPA-13</t>
  </si>
  <si>
    <t>HIPA-14</t>
  </si>
  <si>
    <t>HIPA-15</t>
  </si>
  <si>
    <t>HIPA-16</t>
  </si>
  <si>
    <t>HIPA-17</t>
  </si>
  <si>
    <t>HIPA-18</t>
  </si>
  <si>
    <t>HIPA-19</t>
  </si>
  <si>
    <t>HIPA-20</t>
  </si>
  <si>
    <t>HIPA-21</t>
  </si>
  <si>
    <t>HIPA-22</t>
  </si>
  <si>
    <t>HIPA-23</t>
  </si>
  <si>
    <t>We can retain the logs for the duration of the contract and up to the number of years that the client requires after the contract.</t>
  </si>
  <si>
    <t>HIPA-24</t>
  </si>
  <si>
    <t>HIPA-25</t>
  </si>
  <si>
    <t>Downloadable</t>
  </si>
  <si>
    <t>HIPA-26</t>
  </si>
  <si>
    <t>HIPA-27</t>
  </si>
  <si>
    <t>HIPA-28</t>
  </si>
  <si>
    <t>HIPA-29</t>
  </si>
  <si>
    <t>PCID-01</t>
  </si>
  <si>
    <t>PCID-02</t>
  </si>
  <si>
    <t>PCID-03</t>
  </si>
  <si>
    <t>PCID-04</t>
  </si>
  <si>
    <t>PCID-05</t>
  </si>
  <si>
    <t>PCID-06</t>
  </si>
  <si>
    <t>PCID-07</t>
  </si>
  <si>
    <t>PCID-08</t>
  </si>
  <si>
    <t>PCID-09</t>
  </si>
  <si>
    <t>PCID-10</t>
  </si>
  <si>
    <t>PCID-11</t>
  </si>
  <si>
    <t>PCID-12</t>
  </si>
  <si>
    <t>OPEM-01</t>
  </si>
  <si>
    <t>OPEM-02</t>
  </si>
  <si>
    <t>We can access customer systems remotely only with the clients permission</t>
  </si>
  <si>
    <t>OPEM-03</t>
  </si>
  <si>
    <t>OPEM-04</t>
  </si>
  <si>
    <t>VPN, MFA, tokens, dedicated laptops and SSO integration</t>
  </si>
  <si>
    <t>OPEM-05</t>
  </si>
  <si>
    <t>The Admin accounts have access to all the logs including - User Login, Accounts Enabled/Disabled, Data Import, User Management, File Uploads/Downloads, etc</t>
  </si>
  <si>
    <t>OPEM-06</t>
  </si>
  <si>
    <t>OPEM-07</t>
  </si>
  <si>
    <t>We monitor our application and we would monitor each campus' application instance remotely. We monitor the dashboard, the database, the servers with different tools including simple "pings" with tools such as Uptime Robot.</t>
  </si>
  <si>
    <t>OPEM-08</t>
  </si>
  <si>
    <t>We use AWS monitoring tools, code scans</t>
  </si>
  <si>
    <t>OPEM-09</t>
  </si>
  <si>
    <t>15 years, including work with HHS/CMS, USAID and ED systems.</t>
  </si>
  <si>
    <t>OPEM-10</t>
  </si>
  <si>
    <t xml:space="preserve">We primarily work with the Federal Government. We developed our tools in collaboration with higher ed. We also collaborate frequently as partners with higher ed on projects with the Federal Government. Our executives serve(d) on multiple higher ed boards such as Board of Regents, Board of Trustees, Departmental Advisory Boards and we are located on the research campus of a university. Our projects have included working with IPEDS research, service obligations and graduate nurse education </t>
  </si>
  <si>
    <r>
      <t>HECVAT Solution Provider Response -</t>
    </r>
    <r>
      <rPr>
        <b/>
        <i/>
        <sz val="20"/>
        <color theme="0"/>
        <rFont val="Verdana"/>
        <family val="2"/>
      </rPr>
      <t xml:space="preserve"> AI</t>
    </r>
  </si>
  <si>
    <t>AIQU-01</t>
  </si>
  <si>
    <t>We do not currently use machine learning or AI in our proposed Revelo iAccessible product. We often incorporate traditional AI and ML without needing Large Language Models. However, for software companies to remain competitive, we must always review possible types of use cases that can enhance our users' experiences and our applications' performance.</t>
  </si>
  <si>
    <t>AIQU-02</t>
  </si>
  <si>
    <t>AIGN-01</t>
  </si>
  <si>
    <t>FedRAMP AI Risk Model</t>
  </si>
  <si>
    <t>AIGN-02</t>
  </si>
  <si>
    <t>Please see the answer to AIGN-05 below</t>
  </si>
  <si>
    <t>AIGN-03</t>
  </si>
  <si>
    <t>At least annually</t>
  </si>
  <si>
    <t>AIGN-04</t>
  </si>
  <si>
    <t>We are in an exploratory phase and we are looking at use cases such as using a bot to answer accessibility scan results.  Another use case will be whether the Agentic AI bot can remediate based on the scan results and remediation guidance.  We are also looking at synthesis of complex visualizations and tables using our Optibot.</t>
  </si>
  <si>
    <t>AIGN-05</t>
  </si>
  <si>
    <t xml:space="preserve">Yes, our Revelo software is role based and has workflows, PII removal and other FedRAMP functionalities to ensure that sensitive data are not ingested.  We plan to keep any Generative AI separated from our applications and they they will be options for use based on client discretion. </t>
  </si>
  <si>
    <t>AIPL-01</t>
  </si>
  <si>
    <t>We conduct environment scans of AI tools, models and libraries. We conduct security scans of the libraries and conduct code reviews. We monitor security alerts. We mark our products if Generative AI is used.</t>
  </si>
  <si>
    <t>AIPL-02</t>
  </si>
  <si>
    <t>We proactively addressed AI risks and measurements early into LLM releases. We produced a series of webinars documenting these risks: https://revelosoftware.com/leveraging-generative-ai-for-policy-research-webinar/, https://revelosoftware.com/using-ai-in-public-comments-analysis-featuring-commentsai/, https://revelosoftware.com/webinar-leveraging-gpt-chatbots-for-citizen-experience-success/</t>
  </si>
  <si>
    <t>AIPL-03</t>
  </si>
  <si>
    <t>AIPL-04</t>
  </si>
  <si>
    <t>AIPL-05</t>
  </si>
  <si>
    <t>AISC-01</t>
  </si>
  <si>
    <t>AISC-02</t>
  </si>
  <si>
    <t>If using Generative AI and not traditional AI, it often takes 2-3 user inputs to refine the answer</t>
  </si>
  <si>
    <t>AISC-03</t>
  </si>
  <si>
    <t xml:space="preserve">Our core Revelo product has admin reports for all users down to the file level. These functionalities would be added later on should we add AI/Generative AI functionality to our product. </t>
  </si>
  <si>
    <t>AISC-04</t>
  </si>
  <si>
    <t>We use a knowledge boundary or corpus to ensure user inputs are not external to the dataset. This eliminates hallucinations by staying in the boundary and "temperature" is set to zero.</t>
  </si>
  <si>
    <t>AISC-05</t>
  </si>
  <si>
    <t>We are not using AI in our product and we will revisit this including supplier attestations if we move forward with AI/Generative AI.</t>
  </si>
  <si>
    <t>AIML-01</t>
  </si>
  <si>
    <t>Model is trainied on a corpus. The solution datasets are kept separate.</t>
  </si>
  <si>
    <t>AIML-02</t>
  </si>
  <si>
    <t>One method we use is through automated test scripts, and we also conduct manual testing, statistical sampling audits.</t>
  </si>
  <si>
    <t>AIML-03</t>
  </si>
  <si>
    <t>We ingest the data through data cleaning and validation scripts. We test again. We are a research firm and have a strong bench of statisical and data experts.</t>
  </si>
  <si>
    <t>AIML-04</t>
  </si>
  <si>
    <t>We work from specifications, and develop a common schema and format. We have a shared web office with documentation of the training scripts for consistency of data, and documenation of metadata</t>
  </si>
  <si>
    <t>AIML-05</t>
  </si>
  <si>
    <t>These permissions are documented in JIRA</t>
  </si>
  <si>
    <t>AIML-06</t>
  </si>
  <si>
    <t>We are not using AI with this product but we will explore model defense mechanisms.</t>
  </si>
  <si>
    <t>AIML-07</t>
  </si>
  <si>
    <t>In our other products that use AI/GenerativeAI, we document the data sources including the time period, variables, definitions, etc.</t>
  </si>
  <si>
    <t>AIML-08</t>
  </si>
  <si>
    <t>AILM-01</t>
  </si>
  <si>
    <t>AILM-02</t>
  </si>
  <si>
    <t>our core Revelo product has data ingestion, documentation and tracks data transformations and creates audit trails</t>
  </si>
  <si>
    <t>AILM-03</t>
  </si>
  <si>
    <t>AILM-04</t>
  </si>
  <si>
    <t>Currently, we do not do this. It may be possible going forward. Currently, the helpdesk Chatbot in the WordPress template is the only potential AI being used in the near future.</t>
  </si>
  <si>
    <t>AILM-05</t>
  </si>
  <si>
    <t>We do this in other Revelo applications. It is not currently in iAccessible and if it will become a part of iAccessible, we are looking into how to implement this control</t>
  </si>
  <si>
    <t>AILM-06</t>
  </si>
  <si>
    <t>But currently not in use on this product</t>
  </si>
  <si>
    <t xml:space="preserve">End of worksheet </t>
  </si>
  <si>
    <r>
      <t xml:space="preserve">HECVAT Solution Provider Response - </t>
    </r>
    <r>
      <rPr>
        <b/>
        <i/>
        <sz val="20"/>
        <color theme="0"/>
        <rFont val="Verdana"/>
        <family val="2"/>
      </rPr>
      <t>Privacy</t>
    </r>
  </si>
  <si>
    <t>PRGN-01</t>
  </si>
  <si>
    <t>PRGN-02</t>
  </si>
  <si>
    <t>PRGN-03</t>
  </si>
  <si>
    <t>We can adjust to state laws similar to how we adjust to varying Federal Agency laws</t>
  </si>
  <si>
    <t>PRGN-04</t>
  </si>
  <si>
    <t>PRGN-05</t>
  </si>
  <si>
    <t>PCOM-01</t>
  </si>
  <si>
    <t>PCOM-02</t>
  </si>
  <si>
    <t xml:space="preserve">All employees take privacy training. All data are classified NIST FISMA Low, Moderate. Each department has guidelines on privacy and project teams received additional government agency training, templates and guidance </t>
  </si>
  <si>
    <t>PCOM-03</t>
  </si>
  <si>
    <t>PCOM-04</t>
  </si>
  <si>
    <t>PDOC-01</t>
  </si>
  <si>
    <t>PDOC-02</t>
  </si>
  <si>
    <t>We have received several Federal Agency ATOs such as U.S. ED, HHS/CMS and USAID under FISMA Low and Moderate</t>
  </si>
  <si>
    <t>PDOC-03</t>
  </si>
  <si>
    <t>PTHP-01</t>
  </si>
  <si>
    <t>PTHP-02</t>
  </si>
  <si>
    <t>WebAIM WAVE is a third party and is willing to undergo a PIA based on FedRAMP and other standards</t>
  </si>
  <si>
    <t>PCHG-01</t>
  </si>
  <si>
    <t>We have a change form submitted via JIRA and the risk rating of the system provides guidance for approvals</t>
  </si>
  <si>
    <t>PCHG-02</t>
  </si>
  <si>
    <t>PDAT-01</t>
  </si>
  <si>
    <t>We collect demographic information only when requested by the client.</t>
  </si>
  <si>
    <t>PDAT-02</t>
  </si>
  <si>
    <t>PDAT-03</t>
  </si>
  <si>
    <t>PDAT-04</t>
  </si>
  <si>
    <t>PDAT-05</t>
  </si>
  <si>
    <t>For developers working on development and testing and devices signing into our infrastructure</t>
  </si>
  <si>
    <t>PDAT-06</t>
  </si>
  <si>
    <t>We store the username and whether the user should be remembered</t>
  </si>
  <si>
    <t>PDAT-07</t>
  </si>
  <si>
    <t>If the institution chooses to scan those pages but we do not capture it in our systems</t>
  </si>
  <si>
    <t>PDAT-08</t>
  </si>
  <si>
    <t>PRPO-01</t>
  </si>
  <si>
    <t xml:space="preserve">The NIST FISMA Moderate requirements, client privacy requirements, and corporate additional requirements are applied </t>
  </si>
  <si>
    <t>PRPO-02</t>
  </si>
  <si>
    <t>Yes, Revelo's foundation is based on privacy, security, accessibility and Human Subjects requirements.</t>
  </si>
  <si>
    <t>PRPO-03</t>
  </si>
  <si>
    <t>We notify according to the applicable client breach notification laws.</t>
  </si>
  <si>
    <t>PRPO-04</t>
  </si>
  <si>
    <t>PRPO-05</t>
  </si>
  <si>
    <t>PRPO-06</t>
  </si>
  <si>
    <t>PRPO-07</t>
  </si>
  <si>
    <t>Annually, New Hires, ad hoc by Federal Agencies and Annually by Federal Agencies</t>
  </si>
  <si>
    <t>PRPO-08</t>
  </si>
  <si>
    <t>PRPO-09</t>
  </si>
  <si>
    <t>PRPO-10</t>
  </si>
  <si>
    <t xml:space="preserve">Revelo operationalizes upfront data processing including validations, monitoring and data subject requests. </t>
  </si>
  <si>
    <t>PRPO-11</t>
  </si>
  <si>
    <t>PRPO-12</t>
  </si>
  <si>
    <t>PRPO-13</t>
  </si>
  <si>
    <t>INTL-01</t>
  </si>
  <si>
    <t>INTL-02</t>
  </si>
  <si>
    <t>Cordain Lucas</t>
  </si>
  <si>
    <t>INTL-03</t>
  </si>
  <si>
    <t>INTL-04</t>
  </si>
  <si>
    <t>INTL-05</t>
  </si>
  <si>
    <t>DRPV-01</t>
  </si>
  <si>
    <t>DRPV-02</t>
  </si>
  <si>
    <t>DRPV-03</t>
  </si>
  <si>
    <t>DRPV-04</t>
  </si>
  <si>
    <t>DRPV-05</t>
  </si>
  <si>
    <t>DRPV-06</t>
  </si>
  <si>
    <t>DRPV-07</t>
  </si>
  <si>
    <t>DRPV-08</t>
  </si>
  <si>
    <t>DRPV-09</t>
  </si>
  <si>
    <t>DRPV-10</t>
  </si>
  <si>
    <t>DRPV-11</t>
  </si>
  <si>
    <t>DRPV-12</t>
  </si>
  <si>
    <t>DRPV-13</t>
  </si>
  <si>
    <t>DRPV-14</t>
  </si>
  <si>
    <t>DRPV-15</t>
  </si>
  <si>
    <t>DPAI-01</t>
  </si>
  <si>
    <t>End users may elect to use AI modules. If utilized, these AI modules would process institutional data</t>
  </si>
  <si>
    <t>DPAI-02</t>
  </si>
  <si>
    <t>Only with client permission</t>
  </si>
  <si>
    <t>DPAI-03</t>
  </si>
  <si>
    <t>Available upon request</t>
  </si>
  <si>
    <t>DPAI-04</t>
  </si>
  <si>
    <t>DPAI-05</t>
  </si>
  <si>
    <t>Some AI is custom built and some AI is Generative AI but none of this is used without client permission</t>
  </si>
  <si>
    <t>DPAI-06</t>
  </si>
  <si>
    <t>DPAI-07</t>
  </si>
  <si>
    <t>DPAI-08</t>
  </si>
  <si>
    <t>AI modules are labeled and users may elect to opt out of using modules that use AI</t>
  </si>
  <si>
    <t xml:space="preserve">There are cells within this worksheet are auto populated from the previous worksheets and drop down lists. </t>
  </si>
  <si>
    <t>HECVAT™ Institution Evaluation</t>
  </si>
  <si>
    <t>Instructions for Analysts</t>
  </si>
  <si>
    <t>Date Prepared</t>
  </si>
  <si>
    <t>Cells A20 to A40 have intentionally been left blank.</t>
  </si>
  <si>
    <t>Report Sections</t>
  </si>
  <si>
    <t>Include in Score?</t>
  </si>
  <si>
    <t>Max Score</t>
  </si>
  <si>
    <t>Score</t>
  </si>
  <si>
    <t>Score %</t>
  </si>
  <si>
    <t>Jump To</t>
  </si>
  <si>
    <t>COMP</t>
  </si>
  <si>
    <t>DOCU</t>
  </si>
  <si>
    <t>THRD</t>
  </si>
  <si>
    <t>CHNG</t>
  </si>
  <si>
    <t>PPPR</t>
  </si>
  <si>
    <t>AAAI</t>
  </si>
  <si>
    <t>DATA</t>
  </si>
  <si>
    <t>APPL</t>
  </si>
  <si>
    <t>DCTR</t>
  </si>
  <si>
    <t>FIDP</t>
  </si>
  <si>
    <t>HFIH</t>
  </si>
  <si>
    <t>VULN</t>
  </si>
  <si>
    <t>CONS</t>
  </si>
  <si>
    <t>HIPA</t>
  </si>
  <si>
    <t>PCID</t>
  </si>
  <si>
    <t>OPEM</t>
  </si>
  <si>
    <t>ITAC</t>
  </si>
  <si>
    <r>
      <t xml:space="preserve">AI </t>
    </r>
    <r>
      <rPr>
        <i/>
        <sz val="11"/>
        <color rgb="FF000000"/>
        <rFont val="Verdana"/>
        <family val="2"/>
      </rPr>
      <t>(aggregated)</t>
    </r>
  </si>
  <si>
    <r>
      <t xml:space="preserve">Privacy </t>
    </r>
    <r>
      <rPr>
        <i/>
        <sz val="11"/>
        <color rgb="FF000000"/>
        <rFont val="Verdana"/>
        <family val="2"/>
      </rPr>
      <t>(aggregated)</t>
    </r>
  </si>
  <si>
    <t>Overall Score</t>
  </si>
  <si>
    <t xml:space="preserve"> </t>
  </si>
  <si>
    <t>HECVAT Analyst Report</t>
  </si>
  <si>
    <t>Institution Assessment</t>
  </si>
  <si>
    <t>Analysts: Use columns G and I to override the response compliance and importance level.</t>
  </si>
  <si>
    <t>ID</t>
  </si>
  <si>
    <t>Question</t>
  </si>
  <si>
    <t>(Will reflect across applicable tabs)</t>
  </si>
  <si>
    <t>Compliant Response</t>
  </si>
  <si>
    <t>Compliant Override</t>
  </si>
  <si>
    <t>Default Importance</t>
  </si>
  <si>
    <t>Importance Override</t>
  </si>
  <si>
    <t>Non-Negotiable?</t>
  </si>
  <si>
    <t>Back to Scorecard</t>
  </si>
  <si>
    <t xml:space="preserve">There are cells within this worksheet are auto populated from multiple worksheets in the workbook, and drop down lists. </t>
  </si>
  <si>
    <t>HECVAT Institution Evaluation - High Risk</t>
  </si>
  <si>
    <t>Instructions for High-Risk Scorecard</t>
  </si>
  <si>
    <t xml:space="preserve">4. For instructions on how to do a "HECVAT Lite" evaluation, please visit educause.edu/HECVAT. </t>
  </si>
  <si>
    <t xml:space="preserve">There are cells within this worksheet are auto populated from the HECVAT - Full | Vendor Response worksheet and drop down lists. </t>
  </si>
  <si>
    <t>Question Count</t>
  </si>
  <si>
    <t>Non-Negotiable</t>
  </si>
  <si>
    <t>Critical Importance/Lite Score</t>
  </si>
  <si>
    <t>Critical Importance Questions (Lite Review Questions)</t>
  </si>
  <si>
    <t>Non-Negotiable Questions</t>
  </si>
  <si>
    <t>Code</t>
  </si>
  <si>
    <t>HECVAT Institution Evaluation - Privacy</t>
  </si>
  <si>
    <t>PRGN</t>
  </si>
  <si>
    <t>PCOM</t>
  </si>
  <si>
    <t>PDOC</t>
  </si>
  <si>
    <t>PTHP</t>
  </si>
  <si>
    <t>PCHG</t>
  </si>
  <si>
    <t>PDAT</t>
  </si>
  <si>
    <t>PRPO</t>
  </si>
  <si>
    <t>INTL</t>
  </si>
  <si>
    <t>DRPV</t>
  </si>
  <si>
    <t>DPAI</t>
  </si>
  <si>
    <t>Privacy Score</t>
  </si>
  <si>
    <t>HECVAT Analyst Report - Privacy</t>
  </si>
  <si>
    <t>Vendor Answer</t>
  </si>
  <si>
    <r>
      <t xml:space="preserve">PRIVACY REFERENCE QUESTIONS </t>
    </r>
    <r>
      <rPr>
        <b/>
        <i/>
        <sz val="14"/>
        <color theme="0"/>
        <rFont val="Verdana"/>
        <family val="2"/>
      </rPr>
      <t>-these fields cannot be edited and must be changed on the "Institution Evaluation" tab.</t>
    </r>
  </si>
  <si>
    <t xml:space="preserve">The cells within this worksheet contain questions, the reason for the question, and follow-up inquiries/responses </t>
  </si>
  <si>
    <t>HECVAT Analyst Reference</t>
  </si>
  <si>
    <r>
      <t>Connect</t>
    </r>
    <r>
      <rPr>
        <u/>
        <sz val="12"/>
        <color theme="10"/>
        <rFont val="Verdana"/>
        <family val="2"/>
      </rPr>
      <t xml:space="preserve"> with your higher education peers by joining the EDUCAUSE HECVAT Users Community Group</t>
    </r>
  </si>
  <si>
    <t>You can find full tutorials on the HECVAT at educause.edu/HECVAT</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</si>
  <si>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</si>
  <si>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</si>
  <si>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 xml:space="preserve">End Table Data </t>
  </si>
  <si>
    <t xml:space="preserve">Required Questions indicate to the solution provider which questions apply to their product or service. </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</si>
  <si>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</si>
  <si>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</si>
  <si>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</si>
  <si>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</si>
  <si>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</si>
  <si>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</si>
  <si>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</si>
  <si>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 xml:space="preserve">This worksheet is a combination of cells that are autopopulated as well as ones to be filled in. </t>
  </si>
  <si>
    <t>New ID</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</si>
  <si>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</si>
  <si>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</si>
  <si>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</si>
  <si>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</si>
  <si>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</si>
  <si>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</si>
  <si>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</si>
  <si>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</si>
  <si>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</si>
  <si>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</si>
  <si>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</si>
  <si>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</si>
  <si>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</si>
  <si>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</si>
  <si>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</si>
  <si>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</si>
  <si>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Follow-Up Inquiries/Responses</t>
  </si>
  <si>
    <t>Compliant</t>
  </si>
  <si>
    <t>Default Weight</t>
  </si>
  <si>
    <t>Solution Provider Name</t>
  </si>
  <si>
    <t>NA</t>
  </si>
  <si>
    <t>Not Scored</t>
  </si>
  <si>
    <t/>
  </si>
  <si>
    <t>Solution Name</t>
  </si>
  <si>
    <t>0</t>
  </si>
  <si>
    <t>Solution Description</t>
  </si>
  <si>
    <t>Solution Provider Contact Name</t>
  </si>
  <si>
    <t>Solution Provider Contact Title</t>
  </si>
  <si>
    <t>Solution Provider Contact Email</t>
  </si>
  <si>
    <t>Solution Provider Contact Phone Number</t>
  </si>
  <si>
    <t>Country of Company Headquarters</t>
  </si>
  <si>
    <t>Employee Work Locations (all)</t>
  </si>
  <si>
    <t>Determines where solution provider employees will be physically located.</t>
  </si>
  <si>
    <t>Follow-up inquiries will be institution/implementation specific.</t>
  </si>
  <si>
    <t>Do you have a dedicated software and system development team(s) (e.g., customer support, implementation, product management, etc.)?*</t>
  </si>
  <si>
    <t>Start Here</t>
  </si>
  <si>
    <t>Describe any plans to create a dedicated software and system development team.</t>
  </si>
  <si>
    <t>Describe the structure and size of your software and system development teams. (e.g., customer support, implementation, product management, etc.).</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</si>
  <si>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</si>
  <si>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</si>
  <si>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Critical Importance</t>
  </si>
  <si>
    <t>Describe your organization’s business background and ownership structure, including all parent and subsidiary relationships.</t>
  </si>
  <si>
    <t>Neutral until evaluated</t>
  </si>
  <si>
    <t>Include circumstances that may involve offshoring or multinational agreements.</t>
  </si>
  <si>
    <t>This information defines the scale of company (support, resources, skillsets), general information about the organization that may be concerning.</t>
  </si>
  <si>
    <t>Follow-up responses to this one are normally unique to their response. Vague answers here usually result in some footprinting of a solution provider to determine their "reputation."</t>
  </si>
  <si>
    <t>Minor Importance</t>
  </si>
  <si>
    <t>Have you operated without unplanned disruptions to this solution in the past 12 months?</t>
  </si>
  <si>
    <t>Provide a detailed summary of the unplanned disruption.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</si>
  <si>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</si>
  <si>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</si>
  <si>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Do you have a dedicated information security staff or office?</t>
  </si>
  <si>
    <t>Describe any plans to create an information security office for your organization.</t>
  </si>
  <si>
    <t>Describe your information security office, including size, talents, resources, etc.</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</si>
  <si>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</si>
  <si>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</si>
  <si>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Use this area to share information about your environment that will assist those who are assessing your company's data security program.</t>
  </si>
  <si>
    <t>Share any details that would help information security analysts assess your solution.</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</si>
  <si>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</si>
  <si>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</si>
  <si>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Are you offering either a product or platform, as opposed to only offering a service</t>
  </si>
  <si>
    <t>DO NOT complete the Product and Infrastructure worksheets</t>
  </si>
  <si>
    <t>DO complete the Product and Infrastructure worksheets</t>
  </si>
  <si>
    <t>Does your product or service have an interface?</t>
  </si>
  <si>
    <t>This includes any interface for end users and interfaces used by administrators at the institution.</t>
  </si>
  <si>
    <t>DO NOT complete the IT Accessibility worksheet.</t>
  </si>
  <si>
    <t>DO complete the IT Accessibility worksheet.</t>
  </si>
  <si>
    <t>Are you providing consulting services?</t>
  </si>
  <si>
    <t>DO NOT complete the Consulting section in the Case-Specific worksheet</t>
  </si>
  <si>
    <t>DO complete the Consulting section in the Case-Specific worksheet</t>
  </si>
  <si>
    <t>Does your solution have AI features, or are there plans to implement AI features in the next 12 months?</t>
  </si>
  <si>
    <t>DO NOT complete the Artificial Intelligence (AI) worksheet</t>
  </si>
  <si>
    <t>DO complete the Artificial Intelligence (AI) worksheet</t>
  </si>
  <si>
    <t>Does your solution process protected health information (PHI) or any data covered by the Health Insurance Portability and Accountability Act (HIPAA)?</t>
  </si>
  <si>
    <t>Answer "yes" if your solution handles personal health information (PHI), either directly or via a third party.</t>
  </si>
  <si>
    <t>DO NOT complete the HIPAA section in the Case-Specific worksheet</t>
  </si>
  <si>
    <t>DO complete the HIPAA section in the Case-Specific worksheet</t>
  </si>
  <si>
    <t>Is the solution designed to process, store, or transmit credit card information?</t>
  </si>
  <si>
    <t>Answer yes if your solution handles PCI (credit card) information, either directly or via a third party.</t>
  </si>
  <si>
    <t>DO NOT complete the PCI-DSS section in the Case-Specific worksheet</t>
  </si>
  <si>
    <t>DO complete the PCI-DSS section in the Case-Specific worksheet</t>
  </si>
  <si>
    <t>Does operating your solution require the institution to operate a physical or virtual appliance in their own environment or to provide inbound firewall exceptions to allow your employees to remotely administer systems in the institution's environment?</t>
  </si>
  <si>
    <t>DO NOT complete the On-Prem section in the Case-Specific worksheet</t>
  </si>
  <si>
    <t>DO complete the On-Prem section in the Case-Specific worksheet</t>
  </si>
  <si>
    <t>Does your solution have access to personal or institutional data?</t>
  </si>
  <si>
    <t>This includes patient data, student data, employment data, human research data, financial data, etc.</t>
  </si>
  <si>
    <t>DO NOT complete the Privacy tab</t>
  </si>
  <si>
    <t>DO complete the Privacy tab</t>
  </si>
  <si>
    <r>
      <t>Do you have a well-documented business continuity plan (BCP), with a clear owner, that is tested annually?</t>
    </r>
    <r>
      <rPr>
        <sz val="11"/>
        <color rgb="FFFF0000"/>
        <rFont val="Arial"/>
        <family val="2"/>
      </rPr>
      <t>*</t>
    </r>
  </si>
  <si>
    <t>Organization</t>
  </si>
  <si>
    <t>Do you have a well-documented disaster recovery plan (DRP), with a clear owner, that is tested annually?*</t>
  </si>
  <si>
    <t>Have you undergone a SSAE 18/SOC 2 audit?</t>
  </si>
  <si>
    <t>Describe any plans to undergo a SSAE 18 audit.</t>
  </si>
  <si>
    <t>Provide the date of assessment and include a SOC 2 Type 2 (preferred) or SOC 3 report. If you have a SOC 3 report, state how to obtain a copy. Indicate if your hosting provider was the subject of the audit.</t>
  </si>
  <si>
    <t>SSAE 18 and SOC2 audits are standard documentation, relevant to institutions requiring a solution provider to undergo SSAE 18 audits.</t>
  </si>
  <si>
    <t>Follow-up inquiries for SSAE 18 content will be institution/implementation specific.</t>
  </si>
  <si>
    <t>Standard Importance</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</si>
  <si>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</si>
  <si>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</si>
  <si>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</si>
  <si>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</si>
  <si>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</si>
  <si>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</si>
  <si>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</si>
  <si>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</si>
  <si>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</si>
  <si>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</si>
  <si>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Does your organization have a data privacy policy?</t>
  </si>
  <si>
    <t>Describe your plans to create a data privacy policy.</t>
  </si>
  <si>
    <t>Provide your data privacy document (or a valid link to it) upon submission.</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</si>
  <si>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</si>
  <si>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</si>
  <si>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</si>
  <si>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</si>
  <si>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</si>
  <si>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</si>
  <si>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Solution Provider Accessibility Contact Name</t>
  </si>
  <si>
    <t>If REQU-02 is no, populate solution provider answer with cell b3 in Auto Responses worksheet</t>
  </si>
  <si>
    <t>Solution Provider Accessibility Contact Title</t>
  </si>
  <si>
    <t>Solution Provider Accessibility Contact Email</t>
  </si>
  <si>
    <t>Solution Provider Accessibility Contact Phone Number</t>
  </si>
  <si>
    <t>Web Link to Accessibility Statement or VPAT</t>
  </si>
  <si>
    <t>IT Accessibility</t>
  </si>
  <si>
    <t>VPAT can also be added as an attachment</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</si>
  <si>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</si>
  <si>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</si>
  <si>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</si>
  <si>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</si>
  <si>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</si>
  <si>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ITAC-14 about product roadmaps for accessibility improvements.</t>
  </si>
  <si>
    <t>Will your company agree to meet your stated accessibility standard or WCAG 2.1 AA as part of your contractual agreement for the solution?*</t>
  </si>
  <si>
    <t xml:space="preserve">Federal regulation requires that technology products conform to WCAG 2.1 AA. Technology platforms that do not substantially conform to this standard put schools at risk of not complying with these requirements. </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</si>
  <si>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</si>
  <si>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</si>
  <si>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a documented and implemented process for reporting and tracking accessibility issues?*</t>
  </si>
  <si>
    <t xml:space="preserve">Reporting and fixing accessibility issues is critical to a mature process. If the process for this question is merely a "feature request" and tracker, the answer to this question should be "no." </t>
  </si>
  <si>
    <t>State how users should report accessibility issues. Describe any expected related process updates.</t>
  </si>
  <si>
    <t>Describe the process and any recent examples of fixes as a result of the process.</t>
  </si>
  <si>
    <t>What is the prioritization of accessibility issues received, and how are they tracked? Is there a regular cadence for tracking and addressing accessibility barriers?</t>
  </si>
  <si>
    <t>Do you have documentation to support the accessibility features of your solution?</t>
  </si>
  <si>
    <t>If specific configurations, settings, themes, author guides, or instructions are needed to ensure accessibility, are instructions on how to do so provided for administrators and end users?</t>
  </si>
  <si>
    <t>Provide plans for any documentation that would make accessible content, features, and functions easily knowable by end users.</t>
  </si>
  <si>
    <t>Provide examples with links where possible.</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</si>
  <si>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</si>
  <si>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If claims are made about accessibility and there is no supporting documentation on how they can be achieved, ensure that intended configurations and uses of the product in question were assessed for any accessibility documentation or claims.</t>
  </si>
  <si>
    <t>Has a third-party expert conducted an audit of the most recent version of your solution?</t>
  </si>
  <si>
    <t>Audit results, including VPAT/ACRs, are voluntary reports often generated by the creator of the product. Audits conducted and reports generated by expert third parties give greater confidence to customers.</t>
  </si>
  <si>
    <t>Please provide plans (when and by whom) of any planned audit, or a rationale if no third-party audit is planned.</t>
  </si>
  <si>
    <t>State when the audit was conducted and by whom. Include the results in your submission and/or link to its web location.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</si>
  <si>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</si>
  <si>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Do you have a documented and implemented process for verifying accessibility conformance?</t>
  </si>
  <si>
    <t>Summarize how you ensure accessible solutions. Provide plans to develop documented processes to validate accessibility.</t>
  </si>
  <si>
    <t>Describe your processes and methodologies for validating accessibility conformance.</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</si>
  <si>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</si>
  <si>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</si>
  <si>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</si>
  <si>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</si>
  <si>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Indicate which primary standards and all additional standards the solution meets.</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</si>
  <si>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</si>
  <si>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Can you provide a current, detailed accessibility roadmap with delivery timelines?</t>
  </si>
  <si>
    <t>A detailed accessibility roadmap should reference improvements and progress on known accessibility issues as appropriate but does not necessarily need to list unreleased product features.</t>
  </si>
  <si>
    <t>Please provide any plans to develop and share an accessibility roadmap in the future.</t>
  </si>
  <si>
    <t>Comment on how far into the future the roadmap extends. Provide evidence (including links) of having delivered upon the accessibility roadmap in the past.</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</si>
  <si>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</si>
  <si>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</si>
  <si>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Do you expect your staff to maintain a current skill set in IT accessibility?</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</si>
  <si>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</si>
  <si>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</si>
  <si>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</si>
  <si>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</si>
  <si>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Do you have documented processes and procedures for implementing accessibility into your development lifecycle?</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</si>
  <si>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</si>
  <si>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Describe any plans to update processes and procedures to better incorporate accessibility.</t>
  </si>
  <si>
    <t>Provide further details in Additional Information.</t>
  </si>
  <si>
    <t>This question is designed to understand how accessibility is included in new versions and features of solutions, particularly with solution providers that implement Agile or similar methodologies where software is updated frequently and continuously.</t>
  </si>
  <si>
    <t>Can all functions of the application or service be performed using only the keyboard?</t>
  </si>
  <si>
    <t>Indicate a plan to test the solution; develop a roadmap for keyboard accessibility or any further context.</t>
  </si>
  <si>
    <t>State when and on which platform this was verified.</t>
  </si>
  <si>
    <t>One critical accessibility requirement is the full use of a product using only the keyboard, -no mouse or trackpad. This requirement is easy for a nontechnical or non-accessibility expert to understand and verify.</t>
  </si>
  <si>
    <t>To confirm keyboard-only claims, follow the how-to at Minimum Expectations for applications webpage &lt;https://go.iu.edu/minimum-expectations&gt; from Indiana University or reference WebAIM’s Keyboard Testing guidance &lt;https://webaim.org/techniques/keyboard/#testing&gt;.</t>
  </si>
  <si>
    <t>Does your product rely on activating a special "accessibility mode," a "lite version," or using an alternate interface (including “overlay” or AI-based alternates)  for accessibility purposes?</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</si>
  <si>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</si>
  <si>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</si>
  <si>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</si>
  <si>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perform security assessments of third-party companies with which you share data (e.g., hosting providers, cloud services, PaaS, IaaS, SaaS)?*</t>
  </si>
  <si>
    <t>State your plans to perform security assessments of third-party companies.</t>
  </si>
  <si>
    <t>Provide a summary of your practices that assures that the third party will be subject to the appropriate standards regarding security, service recoverability, and confidentiality.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</si>
  <si>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</si>
  <si>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</si>
  <si>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Do you have contractual language in place with third parties governing access to institutional data?*</t>
  </si>
  <si>
    <t>List each third party and why institutional data is shared with them. Format example: [Third Party Name] - Reason</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</si>
  <si>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</si>
  <si>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</si>
  <si>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Do the contracts in place with these third parties address liability in the event of a data breach?*</t>
  </si>
  <si>
    <t>Knowing the protections and legal agreements in place for third-party data sharing may assist analysts in determininng residual risk.</t>
  </si>
  <si>
    <t>Follow-up inquiries concerning legal agreements with third parties will be institution/implementation specific.</t>
  </si>
  <si>
    <t>Do you have an implemented third-party management strategy?*</t>
  </si>
  <si>
    <t>Robust answers from the solution provider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</si>
  <si>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</si>
  <si>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</si>
  <si>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</si>
  <si>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</si>
  <si>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Do you have a process and implemented procedures for managing your hardware supply chain (e.g., telecommunications equipment, export licensing, computing devices)?</t>
  </si>
  <si>
    <t>Make sure you address any national or regional regulations.</t>
  </si>
  <si>
    <t>State your plans to create a process and implemented procedures for managing your hardware supply chain.</t>
  </si>
  <si>
    <t>State what countries and/or regions this process is compliant with.</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</si>
  <si>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</si>
  <si>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Follow-up inquiries concerning hardware supply chain will be institution/implementation specific.</t>
  </si>
  <si>
    <t>Will the consultant require access to the institution's network resources?*</t>
  </si>
  <si>
    <t>Case-Specific</t>
  </si>
  <si>
    <t>If REQU-03 is no, populate solution provider answer with b4 in Auto Responses tab</t>
  </si>
  <si>
    <t>Consultants are often used to implement, maintain, fix, and assess technology environments. In these cases, third-party consultants have access to institutional data, and appropriate access, whether remote or onsite, must be protected during the consulting engagement.</t>
  </si>
  <si>
    <t>Has the consultant received training on (sensitive, HIPAA, PCI, etc.) data handling?*</t>
  </si>
  <si>
    <t>Is the data encrypted (at rest) while in the consultant's possession?*</t>
  </si>
  <si>
    <t>Can access be restricted based on source IP address?*</t>
  </si>
  <si>
    <t>Will the consulting take place on-premises?</t>
  </si>
  <si>
    <t>Will the consultant require access to hardware in the institution's data centers?</t>
  </si>
  <si>
    <t>Will the consultant require an account within the institution's domain (@*.edu)?</t>
  </si>
  <si>
    <t>Will any data be transferred to the consultant's possession?</t>
  </si>
  <si>
    <t>No need to answer CONS-07</t>
  </si>
  <si>
    <t>Will the consultant need remote access to the institution's network or systems?</t>
  </si>
  <si>
    <t>No need to answer CONS-09</t>
  </si>
  <si>
    <t>Are access controls for institutional accounts based on structured rules, such as role-based access control (RBAC), attribute-based access control (ABAC), or policy-based access control (PBAC)?*</t>
  </si>
  <si>
    <t>Infrastructure</t>
  </si>
  <si>
    <t>If REQU-01 is no, populate solution provider answer with B2 in Auto Responses tab</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</si>
  <si>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</si>
  <si>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</si>
  <si>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</si>
  <si>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</si>
  <si>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Ask the solution provider to summarize the best practices to restrict/control the access given to the institution's end users without the use of RBAC. Make sure to understand the administrative requirements/overhead introduced in the solution provider's environment.</t>
  </si>
  <si>
    <t>Are you using a web application firewall (WAF)?*</t>
  </si>
  <si>
    <t>Describe compensating controls that protect your web application, if applicable.</t>
  </si>
  <si>
    <t>Describe the currently implemented WAF.</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</si>
  <si>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</si>
  <si>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</si>
  <si>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Are only currently supported operating system(s), software, and libraries leveraged by the system(s)/application(s) that will have access to institution's data?*</t>
  </si>
  <si>
    <t>If the web application only works with a subset of modern supported browsers, please indicate that here.</t>
  </si>
  <si>
    <t>State your plan to migrate to supported operating systems, libraries, and software.</t>
  </si>
  <si>
    <t>Please provide a list of all required dependencies.</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</si>
  <si>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</si>
  <si>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Follow-up inquiries for operating systems leveraged by the solution provider will be institution/implementation specific.</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</si>
  <si>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</si>
  <si>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</si>
  <si>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</si>
  <si>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</si>
  <si>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Ask the solution provider about the need for this requirement, and understand any mitigation strategies that may be possible.</t>
  </si>
  <si>
    <t>Does your application provide separation of duties between security administration, system administration, and standard user functions?*</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</si>
  <si>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</si>
  <si>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</si>
  <si>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</si>
  <si>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</si>
  <si>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Do you subject your code to static code analysis and/or static application security testing prior to release?*</t>
  </si>
  <si>
    <t>State your plans to implement static code testing practices into your environment.</t>
  </si>
  <si>
    <t>Provide a list of all tools utilized during static code analysis or static application security testing.</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</si>
  <si>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</si>
  <si>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</si>
  <si>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Do you have software testing processes (dynamic or static) that are established and followed?*</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</si>
  <si>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</si>
  <si>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</si>
  <si>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</si>
  <si>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</si>
  <si>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</si>
  <si>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</si>
  <si>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</si>
  <si>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</si>
  <si>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</si>
  <si>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</si>
  <si>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</si>
  <si>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</si>
  <si>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</si>
  <si>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Inquire about any planned improvements to these capabilities. Ask about their product roadmap, and try to understand how they prioritize security concerns in their environment.</t>
  </si>
  <si>
    <t>Do you have a process and implemented procedures for managing your software supply chain (e.g., libraries, repositories, frameworks, etc.)</t>
  </si>
  <si>
    <t>Include any in-house developed or contract development.</t>
  </si>
  <si>
    <t>Provide supporting documentation of your processes.</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</si>
  <si>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</si>
  <si>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Follow-up inquiries concerning software supply chain will be institution/implementation specific.</t>
  </si>
  <si>
    <t>Have your developers been trained in secure coding techniques?</t>
  </si>
  <si>
    <t>State plans to implement a training program on industry standard secure coding practices.</t>
  </si>
  <si>
    <t>Summarize your secure coding training.</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</si>
  <si>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</si>
  <si>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</si>
  <si>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Was your application developed using secure coding techniques?</t>
  </si>
  <si>
    <t>State plans to update your application to adhere to industry secure coding practices.</t>
  </si>
  <si>
    <t>Summarize your secure coding practices.</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</si>
  <si>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</si>
  <si>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</si>
  <si>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</si>
  <si>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</si>
  <si>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</si>
  <si>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Ask the solution provider why this deployment strategy is used. Ask if it is a restriction of the app store platform or some other environment restriction.</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</si>
  <si>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</si>
  <si>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</si>
  <si>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</si>
  <si>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</si>
  <si>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</si>
  <si>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Does your solution support single sign-on (SSO) protocols for user and administrator authentication?*</t>
  </si>
  <si>
    <t>Answer "yes" only if user AND administrator authentication is supported. If partially supported, answer "no." Ensure you respond to any guidance in the Additional Information column.</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</si>
  <si>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</si>
  <si>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</si>
  <si>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</si>
  <si>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</si>
  <si>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Does your solution support local authentication protocols for user and administrator authentication?*</t>
  </si>
  <si>
    <t>Describe any plans to support local authentication modes.</t>
  </si>
  <si>
    <t>Provide a detailed description of your local authentication mode practices.</t>
  </si>
  <si>
    <t>The purpose of this question is understand the solution provider's authentication infrastructure so that additional questions can be formulated for the institution's use case.</t>
  </si>
  <si>
    <t>The content of this response may or may not have value for the type of use case on the institution. Follow-up inquiries for authentication modes will be institution/implementation specific.</t>
  </si>
  <si>
    <t>Can you enforce password/passphrase complexity requirements (provided by the institution)?*</t>
  </si>
  <si>
    <t>Describe plans to support password/passphrase complexity requirements.</t>
  </si>
  <si>
    <t>Describe how password/passphrase complexity requirements are implemented in the product.</t>
  </si>
  <si>
    <t>Many institutions have a policy focused on passwords/passphrases, and this question confirms the capacity of a solution provider's solution to comply.</t>
  </si>
  <si>
    <t>Follow-up inquiries for password/passphrase complexity requirements will be institution/implementation specific.</t>
  </si>
  <si>
    <t>Does the system have password complexity or length limitations and/or restrictions?*</t>
  </si>
  <si>
    <t>Answer "yes" if your solution has internal limits to password complexity (max langth, certain special characters unsupported, etc.).</t>
  </si>
  <si>
    <t>Describe these limitations and/or restrictions and state what lengths and complexities are supported.</t>
  </si>
  <si>
    <t>Follow-up inquiries for password/passphrase limitations and/or restrictions will be institution/implementation specific.</t>
  </si>
  <si>
    <t>Do you have documented password/passphrase reset procedures that are currently implemented in the system and/or customer support?*</t>
  </si>
  <si>
    <t>Describe your plans to document system password/passphrase reset procedures.</t>
  </si>
  <si>
    <t>Describe your documented password/passphrase reset procedures that are currently implemented in the system and/or customer support.</t>
  </si>
  <si>
    <t>Account management can be a time-consuming part of an information system. Account reset capabilities, built into a system, can reduce burden on institutional support services.</t>
  </si>
  <si>
    <t>Ask the solution provider how end users will be supported. Ask for training documentation or knowledgebase content. Confirm solution provider and institution responsibilities in this support area (and others).</t>
  </si>
  <si>
    <t>Does your organization participate in InCommon or another eduGAIN-affiliated trust federation?*</t>
  </si>
  <si>
    <t>Describe plans to participate in InCommon or another eduGAIN-affiliated trust federation.</t>
  </si>
  <si>
    <t>List the entity IDs registered in the Additional Information column.</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</si>
  <si>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</si>
  <si>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</si>
  <si>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Are there any passwords/passphrases hard-coded into your systems or solutions?*</t>
  </si>
  <si>
    <t>Provide a detailed description of passwords/passphrases hard-coded into your systems or solutions.</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</si>
  <si>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</si>
  <si>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</si>
  <si>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Are you storing any passwords in plaintext?*</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</si>
  <si>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</si>
  <si>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</si>
  <si>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</si>
  <si>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Are audit logs available that include AT LEAST all of the following: login, logout, actions performed,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</si>
  <si>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</si>
  <si>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</si>
  <si>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it is appropriate to ask directed questions to get specific information. Ensure that questions are targeted to ensure responses will come from the appropriate party within the solution provider.</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</si>
  <si>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</si>
  <si>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Ensure that all elements of AAAI-10 are clearly stated in your response.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</si>
  <si>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</si>
  <si>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Can you provide the institution documentation regarding the retention period for those logs, how logs are protected, and whether they are accessible to the customer (and if so, how)?*</t>
  </si>
  <si>
    <t>Ensure that all elements of AAAI-11 are clearly stated in your response.</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</si>
  <si>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</si>
  <si>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Follow-up inquiries for logging details will be institution/implementation specific.</t>
  </si>
  <si>
    <t>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</si>
  <si>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</si>
  <si>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t>
  </si>
  <si>
    <t>If a solution provider indicates that a system is stand-alone and cannot integrate with the institution's infrastructure, follow up with maturity questions and ask about other commodity type functions or other system requirements your institution may have.</t>
  </si>
  <si>
    <t>Do you allow the customer to specify attribute mappings for any needed information beyond a user identifier? (e.g., Reference eduPerson, ePPA/ePPN/ePE)</t>
  </si>
  <si>
    <t>Describe plans to allow customers to specify attribute mappings.</t>
  </si>
  <si>
    <t>This questions allows an institution to know solution provider system limitations and to help them gauge the resources (that may be needed to implement) required to successfully integrate the solution with institution systems.</t>
  </si>
  <si>
    <t>Follow-up inquiries for attribute mapping requirements will be institution/implementation specific.</t>
  </si>
  <si>
    <t>Does your application support directory integration for user accounts?</t>
  </si>
  <si>
    <t>Describe any plans to support external authentication services in place of local authentication.</t>
  </si>
  <si>
    <t>Describe all authentication services supported by the system.</t>
  </si>
  <si>
    <t>System (technical and security) administration is complex, and it is important to understand a system's capabilities to integrate with existing security and access systems. Having to maintain additional accounts increases overhead and may impact your institution's risk footprint.</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</si>
  <si>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</si>
  <si>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</si>
  <si>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</si>
  <si>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</si>
  <si>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</si>
  <si>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</si>
  <si>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</si>
  <si>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</si>
  <si>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If you don't support SSO, does your application and/or user frontend/portal support multifactor authentication (e.g., Duo, Google Authenticator, OTP, etc.)?</t>
  </si>
  <si>
    <t>Describe any plans to support multifactor authentication in your application.</t>
  </si>
  <si>
    <t>List all supported multifactor authentication methods, technologies, and/or solutions and provide a brief summary of each.</t>
  </si>
  <si>
    <t>2FA/MFA, implemented correctly, strengthens the security state of a system. 2FA/MFA is commonly implemented and in many use cases is a requirement for account protection purposes.</t>
  </si>
  <si>
    <t>Ask the solution provider about hardware and software options, future roadmap for implementations and support, etc.</t>
  </si>
  <si>
    <t>Does your application automatically lock the session or log out an account after a period of inactivity?</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</si>
  <si>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</si>
  <si>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</si>
  <si>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</si>
  <si>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</si>
  <si>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</si>
  <si>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</si>
  <si>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</si>
  <si>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</si>
  <si>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solution provider's response does not cover the details outlined in the reasoning, follow up and get specific responses for each, as needed.</t>
  </si>
  <si>
    <t>Does the system support client customizations from one release to another?*</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</si>
  <si>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</si>
  <si>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</si>
  <si>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</si>
  <si>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</si>
  <si>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</si>
  <si>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Do you have an implemented system configuration management process (e.g.,secure "gold" images, etc.)?*</t>
  </si>
  <si>
    <t>Describe how system configuration management is currently handled in your environment.</t>
  </si>
  <si>
    <t>Summarize your implemented system configuration management precess.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</si>
  <si>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</si>
  <si>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</si>
  <si>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</si>
  <si>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</si>
  <si>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</si>
  <si>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</si>
  <si>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</si>
  <si>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</si>
  <si>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</si>
  <si>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This question outlines a mature change management process. Changes should be analyzed for impact, officially approved, tested, and performed by authorized users.</t>
  </si>
  <si>
    <t>If the solution provider's response does not cover the details outlined in the reasoning, follow up and get specific responses, as needed.</t>
  </si>
  <si>
    <t>Does your change management process verify that all required third-party libraries and dependencies are still supported with each major change?</t>
  </si>
  <si>
    <t>Please describe any plans to implement third-party library dependancy tracking.</t>
  </si>
  <si>
    <t>Please describe your program to track these dependancies.</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</si>
  <si>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</si>
  <si>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</si>
  <si>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</si>
  <si>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</si>
  <si>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</si>
  <si>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</si>
  <si>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</si>
  <si>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Have you implemented policies and procedures that guide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</si>
  <si>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</si>
  <si>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</si>
  <si>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</si>
  <si>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</si>
  <si>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Do clients have the option to not participate in or postpone an upgrade to a new release?</t>
  </si>
  <si>
    <t>Summarize why clients do not have alternative release options.</t>
  </si>
  <si>
    <t>Provide reference the the process/procedure to manage releases.</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</si>
  <si>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</si>
  <si>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Follow-up inquiries for solution version releases will be institution/implementation specific.</t>
  </si>
  <si>
    <t>Do you have a fully implemented solution support strategy that defines how many concurrent versions you support?</t>
  </si>
  <si>
    <t>List the current version you support and what percentage of customers are utilizing that version.</t>
  </si>
  <si>
    <t>Clarify the lack of support strategy for concurrent versions in your solution.</t>
  </si>
  <si>
    <t>Describe or provide a reference to your solution support strategy in regard to maintaining software currency (i.e., how many concurrent versions are you willing to run and support?).</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</si>
  <si>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</si>
  <si>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</si>
  <si>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Do you have a release schedule for product updates?</t>
  </si>
  <si>
    <t>State any plans to release a schedule of product updates.</t>
  </si>
  <si>
    <t>Provide a reference to this solution's release schedule.</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</si>
  <si>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</si>
  <si>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</si>
  <si>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Do you have a technology roadmap, for at least the next two years, for enhancements and bug fixes for the solution being assessed?</t>
  </si>
  <si>
    <t>State any plans to release a technology roadmap covering the next two years.</t>
  </si>
  <si>
    <t>Provide a reference to your technology roadmap.</t>
  </si>
  <si>
    <t>Answers to this question will reveal the solution provider’s ability to plan for the future of their solution.</t>
  </si>
  <si>
    <t>Follow-up inquiries for the solution provider’s technology planning practices will be institution/implementation specific.</t>
  </si>
  <si>
    <t>Can solution updates be completed without institutional involvement (i.e., technically or organizationally)?</t>
  </si>
  <si>
    <t>Summarize the institution's responsibilities during solution updates.</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</si>
  <si>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</si>
  <si>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Vague responses to this question should be investigated further. Ask for additional documentation for customer responsibilities (in the context of information technology/security).</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</si>
  <si>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</si>
  <si>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</si>
  <si>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</si>
  <si>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</si>
  <si>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</si>
  <si>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</si>
  <si>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</si>
  <si>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In the context of the CIA triad, this question is focused on system integrity, ensuring that system changes are only executed by authorized users. In the event of emergency changes, accountability and post-action review are expected.</t>
  </si>
  <si>
    <t>Follow up with a robust question set if a solution provider cannot clearly state full control of the integrity of their system(s).</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</si>
  <si>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</si>
  <si>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</si>
  <si>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</si>
  <si>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Will the institution's data be stored on any devices (database servers, file servers, SAN, NAS, etc.) configured with non-RFC 1918/4193 (i.e., publicly routable) IP addresses?*</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</si>
  <si>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</si>
  <si>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</si>
  <si>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Ask the solution provider about its infrastructure and if there is a solution that eliminates the need for this environment.</t>
  </si>
  <si>
    <t>Is the transport of sensitive data encrypted using security protocols/algorithms (e.g., system-to-client)?*</t>
  </si>
  <si>
    <t>Describe why sensitive data is not encrypted in transport.</t>
  </si>
  <si>
    <t>Summarize your transport encryption strategy.</t>
  </si>
  <si>
    <t>The need for encryption in transport is unique to your institution's implementation of a system. In particular, the data flow between the system and the end users of the solution.</t>
  </si>
  <si>
    <t>Follow-up inquiries for data encryption between the system and end-users will be institution/implementation specific.</t>
  </si>
  <si>
    <t>Is the storage of sensitive data encrypted using security protocols/algorithms (e.g., disk encryption, at-rest, files, and within a running database)?*</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</si>
  <si>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</si>
  <si>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</si>
  <si>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</si>
  <si>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</si>
  <si>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Do all cryptographic modules in use in your solution conform to the Federal Information Processing Standards (FIPS PUB 140-2 or 140-3)?*</t>
  </si>
  <si>
    <t>Provide a detailed description of all non-conforming modules.</t>
  </si>
  <si>
    <t>Provide reference to FIPS 140-3 validation certificates.</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</si>
  <si>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</si>
  <si>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</si>
  <si>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Will the institution's data be available within the system for a period of time at the completion of this contract?*</t>
  </si>
  <si>
    <t>Describe your data export procedures conducted at the termination of contract.</t>
  </si>
  <si>
    <t>State the length of time that the institution's data will be available in the system at the completion of the contract.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</si>
  <si>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</si>
  <si>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</si>
  <si>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Are these rights retained even through a provider acquisition or bankruptcy event?*</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</si>
  <si>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</si>
  <si>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</si>
  <si>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</si>
  <si>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If a solution provider's response is unsatisfactory, engage institutional counsel to appropriately address any ownership concerns.</t>
  </si>
  <si>
    <t>Do backups containing the institution's data ever leave the institution's data zone either physically or via network routing?*</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</si>
  <si>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</si>
  <si>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</si>
  <si>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</si>
  <si>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Is media used for long-term retention of business data and archival purposes stored in a secure, environmentally protected area?*</t>
  </si>
  <si>
    <t>State plans to store long-term media in environmentally protected areas.</t>
  </si>
  <si>
    <t>Provide a general summary of your archival environment.</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</si>
  <si>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</si>
  <si>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</si>
  <si>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At the completion of this contract, will data be returned to the institution and/or deleted from all your systems and archives?</t>
  </si>
  <si>
    <t xml:space="preserve">Please specify if it will be returned, deleted, or both. </t>
  </si>
  <si>
    <t>State plans to implement capabilities for the institution to retrieve its data.</t>
  </si>
  <si>
    <t>When cancelling a solution, an institution will commonly want all institutional data that was provided to a solution provider. This question allows the solution provider to state its general practices when a customer leaves its environment.</t>
  </si>
  <si>
    <t>Can the institution extract a full or partial backup of data?</t>
  </si>
  <si>
    <t>State plans to implement capabilities for the institution to extract a full or partial backup of data.</t>
  </si>
  <si>
    <t>Provide a general summary of how full and partial backups of data can be extracted.</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</si>
  <si>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</si>
  <si>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</si>
  <si>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</si>
  <si>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</si>
  <si>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The purpose of this question is to define the scope of backup operations and the scope at which a solution provider may readily recover when backup restoration is required.</t>
  </si>
  <si>
    <t>Follow-up inquiries for backup content scope will be institution/implementation specific.</t>
  </si>
  <si>
    <t>Are you performing off-site backups (i.e., digitally moved off site)?</t>
  </si>
  <si>
    <t>State any plans to implement off-site virtual backups in your environment.</t>
  </si>
  <si>
    <t>Summarize your off-site backup strategy.</t>
  </si>
  <si>
    <t>When data is moved digitally (e.g., cloud provider, solution provider-owned facility, etc.) off-site, the policies and implemented procedures are important to know. The protections implemented to prevent compromise will be technical in nature and should be well-documented.</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</si>
  <si>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</si>
  <si>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</si>
  <si>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</si>
  <si>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</si>
  <si>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When data is moved physically (e.g.,HDD, print, etc.) off-site, the policies and implemented procedures are important to know. Unencrypted data taken outside secured areas introduces unnecessary risks.</t>
  </si>
  <si>
    <t>Follow-up inquiries for off-site, physical backups will be institution/implementation specific.</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</si>
  <si>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</si>
  <si>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</si>
  <si>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</si>
  <si>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</si>
  <si>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</si>
  <si>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Do you have a media handling process that is documented and currently implemented that meets established business needs and regulatory requirements, including end-of-life, repurposing, and data-sanitization procedures?</t>
  </si>
  <si>
    <t>Provide a detailed summary of media handling processes that do exist.</t>
  </si>
  <si>
    <t>Provide documented details of this process (link or attached).</t>
  </si>
  <si>
    <t>Does the process described in DATA-15 adhere to DoD 5220.22-M and/or NIST SP 800-88 standards?</t>
  </si>
  <si>
    <t>State plans to adhere to DoD 5220.22-M and/or NIST SP 800-88 standards.</t>
  </si>
  <si>
    <t>Follow-up inquiries for DoD 5220.22-M and/or SP800-88 standards will be institution specific.</t>
  </si>
  <si>
    <t>Does your staff (or third party) have access to institutional data (e.g., financial, PHI, or other sensitive information) through any means?</t>
  </si>
  <si>
    <t>Summarize what access staff (or third parties) have to institutional data.</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</si>
  <si>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</si>
  <si>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</si>
  <si>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</si>
  <si>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</si>
  <si>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</si>
  <si>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Vague responses to this question should be investigated further. Ask for additional documentation and verify that procedure (and possibly training) exists to ensure proper customer data handling activity.</t>
  </si>
  <si>
    <t>Does the environment provide for dedicated single-tenant capabilities? If not, describe how your solution or environment separates data from different customers (e.g., logically, physically, single tenancy, multi-tenancy).</t>
  </si>
  <si>
    <t>Describe your plan to separate institution data from that of other customers.</t>
  </si>
  <si>
    <t>Describe or provide a reference to how institution data is separated from that of other customers.</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</si>
  <si>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</si>
  <si>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Follow-up inquiries for dedicated single-tenant capabilities will be institution/implementation specific.</t>
  </si>
  <si>
    <t>Are ownership rights to all data, inputs, outputs, and metadata retained by the institution?</t>
  </si>
  <si>
    <t>Describe in detail why ownership rights are not retained by the institution.</t>
  </si>
  <si>
    <t>Provide reference to your data ownership documention.</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</si>
  <si>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</si>
  <si>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</si>
  <si>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</si>
  <si>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</si>
  <si>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</si>
  <si>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</si>
  <si>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</si>
  <si>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</si>
  <si>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</si>
  <si>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An institution's use case will drive the requirements for backup strategy. Ensure that the institution's use case and risk tolerance can be met by solution provider systems.</t>
  </si>
  <si>
    <t>Do you have a cryptographic key management process (generation, exchange, storage, safeguards, use, vetting, and replacement) that is documented and currently implemented, for all system components (e.g., database, system, web, etc.)?</t>
  </si>
  <si>
    <t>Summarize your cryptographic key management process.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</si>
  <si>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</si>
  <si>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</si>
  <si>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Select your hosting option.</t>
  </si>
  <si>
    <t>Not scored</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</si>
  <si>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</si>
  <si>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</si>
  <si>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</si>
  <si>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</si>
  <si>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Is a SOC 2 Type 2 report available for the hosting environment?</t>
  </si>
  <si>
    <t>Obtain the report if possible and add it to your submission.</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</si>
  <si>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</si>
  <si>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</si>
  <si>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Are you generally able to accommodate storing each institution's data within its geographic region?</t>
  </si>
  <si>
    <t>Please indicate which geographic regions you can provide storage in the Additional Info column.</t>
  </si>
  <si>
    <t>Under what circumstances would institutional data leave a designated region or regions?</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</si>
  <si>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</si>
  <si>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</si>
  <si>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Are the data centers staffed 24 hours a day, seven days a week (i.e., 24 x 7 x 365)?</t>
  </si>
  <si>
    <t>State any plans to staff data centers 24 x 7 x 365.</t>
  </si>
  <si>
    <t>Describe the on-site staff capabilities.</t>
  </si>
  <si>
    <t>Solution Providers that operate their own datacenter(s) can implement their own monitoring strategy. Use the solution provider's response to this questions to verify/validate other responses related to ownership/co-location/physical security.</t>
  </si>
  <si>
    <t>Follow-up inquiries for data center staffing will be institution/implementation specific.</t>
  </si>
  <si>
    <t>Are your servers separated from other companies via a physical barrier, such as a cage or hard walls?</t>
  </si>
  <si>
    <t>State plans to separate your servers from others via a physical barrier.</t>
  </si>
  <si>
    <t>Describe your physical barrier strategy.</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</si>
  <si>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</si>
  <si>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Follow-up inquiries for system physical security will be institution/implementation specific.</t>
  </si>
  <si>
    <t>Does a physical barrier fully enclose the physical space, preventing unauthorized physical contact with any of your devices?*</t>
  </si>
  <si>
    <t>State plans to implement a physical barrier to prevent physical contact with any of your devices.</t>
  </si>
  <si>
    <t>Are your primary and secondary data centers geographically diverse?</t>
  </si>
  <si>
    <t>Describe any plans to implement.</t>
  </si>
  <si>
    <t>State your primary and secondary data center locations. For cloud infrastructures, state the primary and secondary zones.</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</si>
  <si>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</si>
  <si>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Follow-up inquiries for geographic diversity in datacenters will be institution/implementation specific.</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</si>
  <si>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</si>
  <si>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</si>
  <si>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</si>
  <si>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</si>
  <si>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The weight placed on the solution provider's response will be specific to the institution's use case and solution requirements.</t>
  </si>
  <si>
    <t>Is redundant power available for all data centers where institutional data will reside?</t>
  </si>
  <si>
    <t>Describe any plans to implement a redundant power environment for your systems.</t>
  </si>
  <si>
    <t>Provide a detailed description of the implemented strategy (i.e.,batteries, generator).</t>
  </si>
  <si>
    <t>Are redundant power strategies tested?*</t>
  </si>
  <si>
    <t>State plans to implement redundant power testing for your systems.</t>
  </si>
  <si>
    <t>State how often redundant power strategies are tested and the date of the last successful test.</t>
  </si>
  <si>
    <t>Installing (potential) redundant power and regularly testing strategies to ensure they will work when needed are very different. Vague responses to this question should be met with concern and appropriate follow up, based on your institution's risk tolerance.</t>
  </si>
  <si>
    <t>Follow-up inquiries for redundant power testing details will be institution/implementation specific.</t>
  </si>
  <si>
    <t>Does the center where the data will reside have cooling and fire-suppression systems that are active and regularly tested?</t>
  </si>
  <si>
    <t>Installing appropriate environmental controls is crucial to maintaining the integrity of the hosting site. Vague responses to this question should be met with concern and appropriate follow up, based on your institutions risk tolerance.</t>
  </si>
  <si>
    <t>Follow-up inquiries for cooling and fire suppression systems will be institution/implementation specific.</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</si>
  <si>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</si>
  <si>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</si>
  <si>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</si>
  <si>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</si>
  <si>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</si>
  <si>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</si>
  <si>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Do you require multifactor authentication for all administrative accounts in your environment?</t>
  </si>
  <si>
    <t>Describe plans to implement MFA.</t>
  </si>
  <si>
    <t>State which model of MFA you are using.</t>
  </si>
  <si>
    <t>Are you using your cloud provider's available hardening tools or pre-hardened images?</t>
  </si>
  <si>
    <t>Describe how you alternately harden your images.</t>
  </si>
  <si>
    <t>In the context of the CIA triad, this question is focused on the integrity of a system (or set of systems).</t>
  </si>
  <si>
    <t>Ask the solution provider about their system lifecycle practices and security methodology.</t>
  </si>
  <si>
    <t>Does your cloud solution provider have access to your encryption keys?</t>
  </si>
  <si>
    <t>Describe your key management practices.</t>
  </si>
  <si>
    <t>Are you utilizing a stateful packet inspection (SPI) firewall?*</t>
  </si>
  <si>
    <t>Describe any plans to implement a SPI firewall.</t>
  </si>
  <si>
    <t>Describe the currently implemented SPI firewall.</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</si>
  <si>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</si>
  <si>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</si>
  <si>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Do you have a documented policy for firewall change requests?*</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</si>
  <si>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</si>
  <si>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</si>
  <si>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</si>
  <si>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</si>
  <si>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Have you implemented an intrusion detection system (network-based)?*</t>
  </si>
  <si>
    <t>Describe your plan to implement an intrusion detection system in your environment.</t>
  </si>
  <si>
    <t>Describe the currently implemented IDS.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</si>
  <si>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</si>
  <si>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</si>
  <si>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Do you employ host-based intrusion detection?*</t>
  </si>
  <si>
    <t>Describe your plan to implement host-based intrusion detection system capabilities in your environment.</t>
  </si>
  <si>
    <t>Describe the currently implemented host-based IDS solution(s).</t>
  </si>
  <si>
    <t>Ask the solution provider to summarize why host-based intrusion detection tools are not implemented in their environment. What compensating controls are in place to detect configuration changes and/or failures of integrity?</t>
  </si>
  <si>
    <t>Are audit logs available for all changes to the network, firewall, IDS, and IPS systems?*</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</si>
  <si>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</si>
  <si>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</si>
  <si>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</si>
  <si>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</si>
  <si>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Is authority for firewall change approval documented? Please list approver names or titles in Additional Info.</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</si>
  <si>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</si>
  <si>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</si>
  <si>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</si>
  <si>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</si>
  <si>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Have you implemented an intrusion prevention system (network-based)?</t>
  </si>
  <si>
    <t>Describe your plan to implement an intrusion prevention system in your environment.</t>
  </si>
  <si>
    <t>Describe the currently implemented IPS.</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</si>
  <si>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</si>
  <si>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 security program with limited resources for active prevention is inefficient. Inquiries should include training for staff, reasoning behind not using IPS technologies, and how systems are actively protected and how malicious activity is stopped.</t>
  </si>
  <si>
    <t>Do you employ host-based intrusion prevention?</t>
  </si>
  <si>
    <t>Describe your plan to implement host-based intrusion prevention system capabilities in your environment.</t>
  </si>
  <si>
    <t>Describe the currently implemented host-based IPS solution(s).</t>
  </si>
  <si>
    <t>Ask the solution provider to summarize why host-based intrusion prevention tools are not implemented in their environment. What compensating controls are in place to detect malicious activity and to actively prevent its function?</t>
  </si>
  <si>
    <t>Are you employing any next-generation persistent threat (NGPT) monitoring?</t>
  </si>
  <si>
    <t>Describe your intent to implement NGPT monitoring.</t>
  </si>
  <si>
    <t>Describe your NGPT monitoring strategy.</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</si>
  <si>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</si>
  <si>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Follow-up inquiries for next-generation persistent threat monitoring will be institution/implementation specific.</t>
  </si>
  <si>
    <t>Is intrusion monitoring performed internally or by a third-party service?</t>
  </si>
  <si>
    <t>In addition to stating your intrusion monitoring strategy, provide a brief summary of its implementation.</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</si>
  <si>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</si>
  <si>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Follow-up inquiries for intrusion monitoring will be institution/implementation specific.</t>
  </si>
  <si>
    <t>Do you monitor for intrusions on a 24 x 7 x 365 basis?</t>
  </si>
  <si>
    <t>State plans to implement 24 x 7 x 365 intrusion monitoring in your environment(s).</t>
  </si>
  <si>
    <t>Provide a brief summary of this activity.</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</si>
  <si>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</si>
  <si>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Follow-up inquiries for 24 x 7 x 365 monitoring will be institution/implementation specific.</t>
  </si>
  <si>
    <t>Do you have a documented patch management process?*</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</si>
  <si>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</si>
  <si>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</si>
  <si>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Can your organization comply with institutional policies on privacy and data protection with regard to users of institutional systems, if required?*</t>
  </si>
  <si>
    <t>Summarize why you will not comply with the institution's IT policy with regards to user privacy and data protection.</t>
  </si>
  <si>
    <t>State that you have reviewed the institution's IT policies with regards to user privacy and data protection.</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</si>
  <si>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</si>
  <si>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</si>
  <si>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Is your company subject to the institution's geographic region's laws and regulations?*</t>
  </si>
  <si>
    <t>State the country that governs and regulates your company.</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</si>
  <si>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</si>
  <si>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</si>
  <si>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Can you accommodate encryption requirements using open standards?</t>
  </si>
  <si>
    <t>Do you have a documented systems development life cycle (SDLC)?</t>
  </si>
  <si>
    <t>State any plans to implement an SDLC.</t>
  </si>
  <si>
    <t>Briefly summarize your SDLC or provide a link or attachment.</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</si>
  <si>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</si>
  <si>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</si>
  <si>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Do you perform background screenings or multi-state background checks on all employees prior to their first day of work?</t>
  </si>
  <si>
    <t>State plans to implement background check elements into your hiring process.</t>
  </si>
  <si>
    <t>Summarize your background check practices.</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</si>
  <si>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</si>
  <si>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</si>
  <si>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</si>
  <si>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</si>
  <si>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</si>
  <si>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</si>
  <si>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If a solution provider's practices are not clear, inquire about training requirements for employees, especially the frequency and scope of content.</t>
  </si>
  <si>
    <t>Do you have a documented information security policy?</t>
  </si>
  <si>
    <t>State plans to implement information security policy at your company.</t>
  </si>
  <si>
    <t>Provide a reference to your information security policy or submit documentation with this fully populated HECVAT.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</si>
  <si>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</si>
  <si>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</si>
  <si>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Are information security principles designed into the product lifecycle?</t>
  </si>
  <si>
    <t>State why security principles are not designed into the product lifecycle.</t>
  </si>
  <si>
    <t>Summarize the information security principles designed into the product lifecycle.</t>
  </si>
  <si>
    <t>Will you comply with applicable breach notification laws?</t>
  </si>
  <si>
    <t>Summarize why you will not comple with applicable breach notification laws.</t>
  </si>
  <si>
    <t>State how quickly the institution will be notified of a data breach or security incident.</t>
  </si>
  <si>
    <t>Do you have an information security awareness program?</t>
  </si>
  <si>
    <t>State plans to implement an information security awareness program.</t>
  </si>
  <si>
    <t>Summarize your information security awareness program.</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</si>
  <si>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</si>
  <si>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Follow-up inquiries for information security awareness programs will be institution/implementation specific.</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</si>
  <si>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</si>
  <si>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</si>
  <si>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</si>
  <si>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</si>
  <si>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</si>
  <si>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</si>
  <si>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</si>
  <si>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</si>
  <si>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Do you have documented, and currently implemented, internal audit processes and procedures?</t>
  </si>
  <si>
    <t>State plans to document and implement internal audit process and procedure in your environment.</t>
  </si>
  <si>
    <t>Summarize your internal audit processes and procedures.</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</si>
  <si>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</si>
  <si>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Follow-up inquiries for internal audit processes and procedures will be institution/implementation specific.</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</si>
  <si>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</si>
  <si>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</si>
  <si>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</si>
  <si>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This question aims to understand the physical security state of the solution provider's operating environment and whether or not physical assets are appropriately protected.</t>
  </si>
  <si>
    <t>Follow-up inquiries for physical security controls and policies will be institution/implementation specific.</t>
  </si>
  <si>
    <t>Do you have a formal incident response plan?</t>
  </si>
  <si>
    <t>State plans to formalize an incident response plan.</t>
  </si>
  <si>
    <t>Summarize or provide a link to your formal incident response plan.</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</si>
  <si>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</si>
  <si>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</si>
  <si>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Do you either have an internal incident response team or retain an external team?</t>
  </si>
  <si>
    <t>Describe your timeline for implementing such a process for response and reporting.</t>
  </si>
  <si>
    <t>Summarize your incident response and reporting processes.</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</si>
  <si>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</si>
  <si>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Do you have the capability to respond to incidents on a 24 x 7 x 365 basis?</t>
  </si>
  <si>
    <t>State plans for acquiring internal resources or an external team.</t>
  </si>
  <si>
    <t>Summarize your internal approach or reference your third-party contractor.</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</si>
  <si>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</si>
  <si>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</si>
  <si>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</si>
  <si>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</si>
  <si>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Describe the coverage in place for this solution.</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</si>
  <si>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</si>
  <si>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Are your systems and applications scanned with an authenticated user account for vulnerabilities (that are remediated) prior to new releases?*</t>
  </si>
  <si>
    <t>Describe plans to implement application vulnerability scanning (and remediation) prior to release.</t>
  </si>
  <si>
    <t>Provide a brief description.</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</si>
  <si>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</si>
  <si>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</si>
  <si>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Will you provide results of application and system vulnerability scans to the institution?*</t>
  </si>
  <si>
    <t>Describe why security scan results will not be provided to the institution.</t>
  </si>
  <si>
    <t>Provide a reference to security scan documentation.</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</si>
  <si>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</si>
  <si>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</si>
  <si>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Will you allow the institution to perform its own vulnerability testing and/or scanning of your systems and/or application, provided that testing is performed at a mutually agreed upon time and date?*</t>
  </si>
  <si>
    <t>Provide a brief summary for your response.</t>
  </si>
  <si>
    <t>Provide reference to the process or procedure to set up security testing times and scopes.</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</si>
  <si>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</si>
  <si>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Follow-up inquiries for vulnerability scanning and penetration testing will be institution/implementation specific.</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</si>
  <si>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</si>
  <si>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</si>
  <si>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</si>
  <si>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</si>
  <si>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Ask if there has ever been a vulnerability scan. A short lapse in external assessment validity can be understood (if there is a planned assessment), but a significant time lapse or no scan whatsoever is cause for elevated levels of concern.</t>
  </si>
  <si>
    <t>Do you regularly scan for common web application security vulnerabilities (e.g., SQL injection, XSS, XSRF, etc.)?</t>
  </si>
  <si>
    <t>Ensure that all elements of VULN-05 are clearly stated in your response.</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</si>
  <si>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</si>
  <si>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</si>
  <si>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Are your systems and applications regularly scanned externally for vulnerabilities?</t>
  </si>
  <si>
    <t>Describe any plans to implement external vulnerability scanning for your applications.</t>
  </si>
  <si>
    <t>Decribe your external application vulnerability scanning strategy.</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</si>
  <si>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</si>
  <si>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"no," inquire if there has ever been a vulnerability scan. A short lapse in external assessment validity can be understood (if there is a planned assessment), but a significant time lapse or no scan whatsoever is cause for elevated levels of concern.</t>
  </si>
  <si>
    <t>Do your workforce members receive regular training related to the Health Insurance Portability and Accountability Act (HIPAA) Privacy and Security Rules and the HITECH Act?*</t>
  </si>
  <si>
    <t>Case-specific</t>
  </si>
  <si>
    <t>If REQU-05 is no, populate solution provider answer with B6 in Auto Responses tab</t>
  </si>
  <si>
    <t>Refer to HIPAA regulations documentation for supplemental guidance in this section.</t>
  </si>
  <si>
    <t>HIPAA</t>
  </si>
  <si>
    <t>Refer to HIPAA documentation or your institution's Chief HIPAA Security Officer.</t>
  </si>
  <si>
    <t>Have you identified areas of risk?*</t>
  </si>
  <si>
    <t>Have the relevant policies/plans been tested?*</t>
  </si>
  <si>
    <t>Have you entered into a Business Associate Agreements with all subcontractors who may have access to protected health information (PHI)?*</t>
  </si>
  <si>
    <t>Do you monitor or receive information regarding changes in HIPAA regulations?</t>
  </si>
  <si>
    <t>Has your organization designated HIPAA Privacy and Security officers as required by the rules?</t>
  </si>
  <si>
    <t>Do you comply with the requirements of the Health Information Technology for Economic and Clinical Health Act (HITECH)?</t>
  </si>
  <si>
    <t>Have you conducted a risk analysis as required under the HIPAA Security Rule?</t>
  </si>
  <si>
    <t>Have you taken actions to mitigate the identified risks?</t>
  </si>
  <si>
    <t>Does your application require user and system administrator password changes at a frequency no greater than 90 days?</t>
  </si>
  <si>
    <t>Does your application require users to set their own password after an administrator reset or on first use of the account?</t>
  </si>
  <si>
    <t>Does your application lock out an account after a number of failed login attempts?</t>
  </si>
  <si>
    <t>Does your application automatically lock or log-out an account after a period of inactivity?</t>
  </si>
  <si>
    <t>Are passwords visible in plain text, whether when stored or entered, including service level accounts (i.e., database accounts, etc.)?</t>
  </si>
  <si>
    <t>If the application is institution-hosted, can all service level and administrative account passwords be changed by the institution?</t>
  </si>
  <si>
    <t>Does your application provide the ability to define user access levels?</t>
  </si>
  <si>
    <t>Does your application support varying levels of access to administrative tasks defined individually per user?</t>
  </si>
  <si>
    <t>Does your application support varying levels of access to records based on user ID?</t>
  </si>
  <si>
    <t>Is there a limit to the number of groups to which a user can be assigned?</t>
  </si>
  <si>
    <t>Do accounts used for solution provider-supplied remote support abide by the same authentication policies and access logging as the rest of the system?</t>
  </si>
  <si>
    <t>Does the application log record access including specific user, date/time of access, and originating IP or device?</t>
  </si>
  <si>
    <t>Does the application log administrative activity, such as user account access changes and password changes, including specific user, date/time of changes, and originating IP or device?</t>
  </si>
  <si>
    <t>How long does the application keep access/change logs?</t>
  </si>
  <si>
    <t>Can the application logs be archived?</t>
  </si>
  <si>
    <t>Can the application logs be saved externally?</t>
  </si>
  <si>
    <t>Do you have a disaster recovery plan and emergency mode operation plan?</t>
  </si>
  <si>
    <t>Can you provide a HIPAA compliance attestation document?</t>
  </si>
  <si>
    <t>Are you willing to enter into a Business Associate Agreement (BAA)?</t>
  </si>
  <si>
    <t>Do your data backup and retention policies and practices meet HIPAA requirements?</t>
  </si>
  <si>
    <t>Do you have a current, executed within the past year, Attestation of Compliance (AoC) or Report on Compliance (RoC)?*</t>
  </si>
  <si>
    <t>If REQU-06 is no, populate solution provider answer with B7 in Auto Responses tab</t>
  </si>
  <si>
    <t>Refer to PCI DSS Security Standards for supplemental guidance in this section</t>
  </si>
  <si>
    <t>PCI DSS</t>
  </si>
  <si>
    <t>Refer to PCI DSS documentation or your institution's treasurer's office.</t>
  </si>
  <si>
    <t>Is the application listed as an approved Payment Application Data Security Standard (PA-DSS) application?*</t>
  </si>
  <si>
    <t>Does the system or solutions use a third party to collect, store, process, or transmit cardholder (payment/credit/debt card) data?*</t>
  </si>
  <si>
    <t>Do your systems or solutions store, process, or transmit cardholder (payment/credit/debt card) data?</t>
  </si>
  <si>
    <t>Are you compliant with the Payment Card Industry Data Security Standard (PCI DSS)?</t>
  </si>
  <si>
    <t>Are you classified as a service provider?</t>
  </si>
  <si>
    <t>Are you on the list of Visa approved service providers?</t>
  </si>
  <si>
    <t>Are you classified as a merchant? If so, what level (1, 2, 3, 4)?</t>
  </si>
  <si>
    <t>Describe the architecture employed by the system to verify and authorize credit card transactions.</t>
  </si>
  <si>
    <t>What payment processors/gateways does the system support?</t>
  </si>
  <si>
    <t>Can the application be installed in a PCI DSS–compliant manner?</t>
  </si>
  <si>
    <t>Include documentation describing the system's abilities to comply with the PCI DSS and any features or capabilities of the system that must be added or changed in order to operate in compliance with the standards.</t>
  </si>
  <si>
    <t>Do you support role-based access control (RBAC) for system administrators?</t>
  </si>
  <si>
    <t>If REQU-07 is no, populate solution provider answer with B8 in Auto Responses tab</t>
  </si>
  <si>
    <t>Describe any limitations to your roles-based approach.</t>
  </si>
  <si>
    <t>Describe your RBAC.</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</si>
  <si>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</si>
  <si>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Ask the solution provider to summarize the best practices for securing their system(s) administratively without the use of RBAC. Make sure to understand the administrative requirements/overhead introduced in the solution provider's environment.</t>
  </si>
  <si>
    <t>Can your employees access customer systems remotely?</t>
  </si>
  <si>
    <t>Describe the tools and technical controls implemented to secure remote access.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</si>
  <si>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</si>
  <si>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Ask the solution provider to summarize the reasoning behind this business process and request additional documentation that outlines the security controls implemented to safeguard institutional data.</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</si>
  <si>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</si>
  <si>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</si>
  <si>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</si>
  <si>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Many systems can be used a variety of ways. We want these implementation type diagrams so that we can understand the "real" use of the solution.</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</si>
  <si>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</si>
  <si>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Do you require remote management of the system?</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</si>
  <si>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</si>
  <si>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Are your remote actions and changes logged or otherwise visible to the campus? (IF YES to OPAP-06)</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</si>
  <si>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</si>
  <si>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</si>
  <si>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If a weak response is given to this answer, it is appropriate to ask directed answers to get specific information. Ensure that questions are targeted to ensure responses will come from the appropriate party within the solution provider.</t>
  </si>
  <si>
    <t>If you maintain remote access to the system, will you handle data in a FERPA-compliant manner?</t>
  </si>
  <si>
    <t>State plans to handle data in a FERPA-compliant manner.</t>
  </si>
  <si>
    <t>Describe how FERPA compliance is integrated into your process and procedures.</t>
  </si>
  <si>
    <t>This is standard documentation, relevant to institution implementations requiring FERPA compliance.</t>
  </si>
  <si>
    <t>Follow-up inquiries for FERPA compliance details will be institution/implementation specific.</t>
  </si>
  <si>
    <t>Do you support campus status monitoring through SNMPv3 or other means?</t>
  </si>
  <si>
    <t>Describe your plans to support monitoring.</t>
  </si>
  <si>
    <t>Please describe your monitoring support.</t>
  </si>
  <si>
    <t>Standard documentation question. With an on-premise device, the possibility to tie-in with existing monitoring/management systems is beneficial. The solution provider's response should be clear and concise.</t>
  </si>
  <si>
    <t>Follow-up inquiries for monitoring via SNMPv3 will be institution/implementation specific.</t>
  </si>
  <si>
    <t>Describe or provide a reference to any other safeguards used to monitor for malicious activity.</t>
  </si>
  <si>
    <t>Please detail your monitoring strategy</t>
  </si>
  <si>
    <t>This question is primarily focused on system(s) integrity and confidentiality. The solution provider's response should clearly state the system(s) capabilities to properly monitor for (and alert for) malicious activity.</t>
  </si>
  <si>
    <t>Follow-up inquiries for system monitoring will be institution/implementation specific.</t>
  </si>
  <si>
    <t>Describe how long your organization has conducted business in this area.</t>
  </si>
  <si>
    <t>Include the number of years and in what capacity.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</si>
  <si>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</si>
  <si>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</si>
  <si>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Do you have existing higher education customers?</t>
  </si>
  <si>
    <t>State your primary industry.</t>
  </si>
  <si>
    <t>Provide a list of higher education references, with contact information.</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</si>
  <si>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</si>
  <si>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A simple "yes" without any references or supporting information should be questioned. Question the size of institutions that are using the solution and the scope of their implementations.</t>
  </si>
  <si>
    <t>Does your solution process FERPA-related data?</t>
  </si>
  <si>
    <t>Does your solution process GDPR-related or PIPL-related data?</t>
  </si>
  <si>
    <t>To be added in a later version</t>
  </si>
  <si>
    <t>Does your solution process personal data regulated by state law(s) (e.g., CCPA)?</t>
  </si>
  <si>
    <t>Does your solution process user-provided data that may contain regulated information?</t>
  </si>
  <si>
    <t>Web Link to Product/Service Privacy Notice</t>
  </si>
  <si>
    <t>Have you had a personal data breach in the past three years that involved reporting to a governmental agency, notice to individuals (including voluntary notice), or notice to another organization or institution?*</t>
  </si>
  <si>
    <t>Provide documentation about the data breach and the resolution.</t>
  </si>
  <si>
    <t>Use this area to share information about your privacy practices that will assist those who are assessing your company data privacy program.*</t>
  </si>
  <si>
    <t>Share any details that would help data privacy analysts assess your solution.</t>
  </si>
  <si>
    <t>Have you had any data privacy policy or law violations in the past 36 months?</t>
  </si>
  <si>
    <t>Provide documentation about the data breach or privacy incident and the resolution.</t>
  </si>
  <si>
    <t>Do you have a dedicated data privacy staff or office?</t>
  </si>
  <si>
    <t>Describe your Data Privacy Office or plans, including size, talents, resources, etc.</t>
  </si>
  <si>
    <t>If you have completed a SOC 2 audit, does it include the Privacy Trust Service Principle?</t>
  </si>
  <si>
    <t xml:space="preserve">SOC 2 Type 2 audits can be conducted for any or all of five trust principles (confidentiality, integrity, availability, security, and privacy). Answer "yes" if your audit included the privacy principle. </t>
  </si>
  <si>
    <t>Do you conform with a specific industry-standard privacy framework (e.g., NIST Privacy Framework, GDPR, ISO 27701)?</t>
  </si>
  <si>
    <t>Provide any plans to conform.</t>
  </si>
  <si>
    <t>Does your employee onboarding and offboarding policy include training of employees on information security and data privacy?</t>
  </si>
  <si>
    <t>Do you have contractual agreements with third parties that require them to maintain standards and to comply with all regulatory requirements?*</t>
  </si>
  <si>
    <t xml:space="preserve">Do you perform privacy impact assesments of third parties that collect, process, or have access to personal data to ensure they meet industry and regulatory standards and to mitigate harmful, unethical, or discriminatory impacts on data subjects? </t>
  </si>
  <si>
    <t>State your plans to perform data privacy assessments of third parties.</t>
  </si>
  <si>
    <t>Provide a summary of your practices that assures that the third party will be subject to the appropriate standards regarding data privacy.</t>
  </si>
  <si>
    <t>Does your change management process include privacy review and approval?</t>
  </si>
  <si>
    <t xml:space="preserve">Please describe your process for privacy review. </t>
  </si>
  <si>
    <t>Do you have policy and procedure, currently implemented, guiding how privacy risks are mitigated until they can be resolved?</t>
  </si>
  <si>
    <t>Do you collect, process, or store demographic information?*</t>
  </si>
  <si>
    <t xml:space="preserve">Describe which demographic information you handle. </t>
  </si>
  <si>
    <t>Do you capture or create genetic, biometric, or behaviometric information (e.g.,  facial recognition or fingerprints)?*</t>
  </si>
  <si>
    <t xml:space="preserve">Briefly summarize your use of such informatoin and the protection thereof. </t>
  </si>
  <si>
    <t>Do you combine institutional data (including "de-identified," "anonymized," or otherwise masked data) with personal data from any other sources?*</t>
  </si>
  <si>
    <t>Describe the other sources and provide a list of elements, including any keys that connect the datasets.</t>
  </si>
  <si>
    <t>Is institutional data coming into or going out of the United States at any point during collection, processing, storage, or archiving?</t>
  </si>
  <si>
    <t>Describe where and whether you comply with the laws of that jurisdiction.</t>
  </si>
  <si>
    <t>Do you capture device information (e.g., IP address, MAC address)?</t>
  </si>
  <si>
    <t>Does any part of this service/project involve a web/app tracking component (e.g., use of web-tracking pixels, cookies)?</t>
  </si>
  <si>
    <t>Describe the tracking component and what is done with the information.</t>
  </si>
  <si>
    <t>Does your staff (or a third party) have access to institutional data (e.g., financial, PHI, or other sensitive information) through any means?</t>
  </si>
  <si>
    <t>Summarize the access that staff (or third parties) have to institutional data.</t>
  </si>
  <si>
    <t>Will you handle personal data in a manner compliant with all relevant laws, regulations, and applicable institution policies?</t>
  </si>
  <si>
    <t>Please indicate which regulatory requirements apply and how you comply.</t>
  </si>
  <si>
    <t>Do you have a documented privacy management process?</t>
  </si>
  <si>
    <t>Are there plans to implement?</t>
  </si>
  <si>
    <t>Describe privacy management process or provide links or attach documentation.</t>
  </si>
  <si>
    <t>Are privacy principles designed into the product lifecycle (i.e., privacy-by-design)?</t>
  </si>
  <si>
    <t>State why principles are not designed into the product lifecycle.</t>
  </si>
  <si>
    <t>Summarize the privacy principles designed into the product lifecycle.</t>
  </si>
  <si>
    <t>Provide reason for not complying.</t>
  </si>
  <si>
    <t>State how quickly the institution will be notified.</t>
  </si>
  <si>
    <t>Will you comply with the institution's policies regarding user privacy and data protection?</t>
  </si>
  <si>
    <t>Is your company subject to the laws and regulations of the institution's geographic region?</t>
  </si>
  <si>
    <t>Do you have a privacy awareness/training program?*</t>
  </si>
  <si>
    <t>Describe plans to include data privacy training.</t>
  </si>
  <si>
    <t>Is privacy awareness training mandatory for all employees?</t>
  </si>
  <si>
    <t>Describe plans to require.</t>
  </si>
  <si>
    <t>Summarize your privacy awareness training content and state how frequently employees are required to undergo privacy awareness training</t>
  </si>
  <si>
    <t>Is AI privacy and ethics awareness/training required for all employees who work with AI?</t>
  </si>
  <si>
    <t>Describe plans to include AI training.</t>
  </si>
  <si>
    <t>Do you have any decision-making processes that are completely automated (i.e., there is no human involvement)?</t>
  </si>
  <si>
    <t>Provide list of all fully automated decision-making processes.</t>
  </si>
  <si>
    <t>Do you have a documented process for managing automated processing, including validations, monitoring, and data subject requests?</t>
  </si>
  <si>
    <t>Provide documentation describing management processes.</t>
  </si>
  <si>
    <t>Do you have a documented policy for sharing information with law enforcement?</t>
  </si>
  <si>
    <t>Provide a high-level overview of the policy or plans to implement a policy.</t>
  </si>
  <si>
    <t>Do you share any institutional data with law enforcement without a valid warrant?*</t>
  </si>
  <si>
    <t xml:space="preserve">Describe the circumstances in which you share with law enforcement. </t>
  </si>
  <si>
    <t>Does your incident response team include a privacy analyst/officer?</t>
  </si>
  <si>
    <t>Will data be collected from or processed in or stored in the European Economic Area (EEA)?</t>
  </si>
  <si>
    <t>Describe where and what activities will take place in the EEA.</t>
  </si>
  <si>
    <t>Do you have a data protection officer (DPO)?</t>
  </si>
  <si>
    <t>Provide the name and contact information for the DPO.</t>
  </si>
  <si>
    <t>Will you sign appropriate GDPR Standard Contractual Clauses (SCCs) with the institution?</t>
  </si>
  <si>
    <t>Explain why.</t>
  </si>
  <si>
    <t>Will data be collected from or processed in or stored in China?</t>
  </si>
  <si>
    <t>Describe where and what activities will take place in China.</t>
  </si>
  <si>
    <t>Do you comply with PIPL security, privacy, and data localization requirements?</t>
  </si>
  <si>
    <t>Have you performed a Data Privacy Impact Assesssment for the solution/project?</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</si>
  <si>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</si>
  <si>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</si>
  <si>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collect personal information only for the purpose(s) identified in the agreement with an institution or, if there is none, the purpose(s) identified in the privacy notice?</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</si>
  <si>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</si>
  <si>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</si>
  <si>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provide individuals with access to their personal information for review and update (i.e., data subject rights)?</t>
  </si>
  <si>
    <t>Do you disclose personal information to third parties only for the purpose(s) identified in the privacy notice or with the implicit or explicit consent of the individual?</t>
  </si>
  <si>
    <t>Do you protect personal information against unauthorized access (both physical and logical)?</t>
  </si>
  <si>
    <t>Do you maintain accurate, complete, and relevant personal information for the purposes identified in the privacy notice?</t>
  </si>
  <si>
    <t>Do you have procedures to address privacy-related noncompliance complaints and disputes?</t>
  </si>
  <si>
    <t>Do you "anonymize," "de-identify," or otherwise mask personal data?</t>
  </si>
  <si>
    <t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t>
  </si>
  <si>
    <t>Do you certify stop-processing requests, including any data that is processed by a third party on your behalf?</t>
  </si>
  <si>
    <t>Do you have a process to review code for ethical considerations?</t>
  </si>
  <si>
    <t>Does your service use AI for the processing of institutional data?</t>
  </si>
  <si>
    <t>If REQU-04 is no, populate solution provider answer with B5 in Auto Responses tab</t>
  </si>
  <si>
    <t>Is any institutional data retained in the AI processing?*</t>
  </si>
  <si>
    <t>Do you have agreements in place with third parties or subprocessors regarding the protection of customer data and use of AI?*</t>
  </si>
  <si>
    <t>Will institutional data be processed through a third party or subprocessor that also uses AI?</t>
  </si>
  <si>
    <t>Is AI processing limited to fully licensed commercial enterprise AI services?</t>
  </si>
  <si>
    <t>Will institutional data be used or processed by any shared AI services?</t>
  </si>
  <si>
    <t>Do you have safeguards in place to protect institutional data and data privacy from unintended AI queries or processing?</t>
  </si>
  <si>
    <t>Do you provide choice to the user to opt out of AI use?</t>
  </si>
  <si>
    <t>Does your solution leverage machine learning (ML) or do you plan to do so in the next 12 months?</t>
  </si>
  <si>
    <t>Trigger for ML Questions</t>
  </si>
  <si>
    <t>Does your solution leverage a large language model (LLM) or do you plan to do so in the next 12 months?</t>
  </si>
  <si>
    <t>Trigger for LLM Questions</t>
  </si>
  <si>
    <t>Does your solution have an AI risk model when developing or implementing your solution's AI model?*</t>
  </si>
  <si>
    <t>Examples include AI RMF, OWASP Top 10, RAFT, MITRE ATLAS.</t>
  </si>
  <si>
    <t>Can your solution's AI features be disabled by tenant and/or user?*</t>
  </si>
  <si>
    <t>Looking for granular access for and ability to disable AI-related features.</t>
  </si>
  <si>
    <t>Have your staff completed responsible AI training?*</t>
  </si>
  <si>
    <t>Provide the responsible AI training provided to your staff and its frequency.</t>
  </si>
  <si>
    <t>Please describe the capabilities of your solution's AI features.</t>
  </si>
  <si>
    <t>Looking for the capabilities, use-case, goals, and benefits of the AI model or feature(s).</t>
  </si>
  <si>
    <t>Does your solution support business rules to protect sensitive data from being ingested by the AI model?</t>
  </si>
  <si>
    <t>Looking for business rules, model assertions, or prediction limiters to mitigate exposure of senstive data through model inputs.</t>
  </si>
  <si>
    <t>Are your AI developer's policies, processes, procedures, and practices across the organization related to the mapping, measuring, and managing of AI risks conspicuously posted, unambiguous, and implemented effectively?*</t>
  </si>
  <si>
    <t>Looking for responsible AI development policies and practices.</t>
  </si>
  <si>
    <t>Have you identified and measured AI risks?*</t>
  </si>
  <si>
    <t>Looking for documentation and policies around measuring AI risk.</t>
  </si>
  <si>
    <t>In the event of an incident, can your solution's AI features be disabled in a timely manner?*</t>
  </si>
  <si>
    <t>Looking for incident response procedure for shutting down and re-enabling model features due to a security event. Please provide the amount of time it would take to disable your solution's AI feature(s).</t>
  </si>
  <si>
    <t>If disabled because of an incident, can your solution's AI features be re-enabled in a timely manner?*</t>
  </si>
  <si>
    <t>Looking for incident response procedure for shutting down and re-enabling model features due to a security event. Please provide the amount of time it would take to renable your solution's AI feature(s).</t>
  </si>
  <si>
    <t>Do you have documented technical and procedural processes to address potential negative impacts of AI as described by the AI Risk Management Framework (RMF)?</t>
  </si>
  <si>
    <t>Looking for harm reduction as part of responsible AI development per NIST AI RMF, page 25.</t>
  </si>
  <si>
    <t>If sensitive data is introduced to your solution's AI model, can the data be removed from the AI model by request?*</t>
  </si>
  <si>
    <t>Looking for the ability to scrub sensitive insitutional data from your solution's AI model.</t>
  </si>
  <si>
    <t>Is user input data used to influence your solution's AI model?*</t>
  </si>
  <si>
    <t>Looking for protection of organizational data entered as inputs in a solution's AI feature(s).</t>
  </si>
  <si>
    <t>Do you provide logging for your solution's AI feature(s) that includes user, date, and action taken?*</t>
  </si>
  <si>
    <t>Looking for the ability to audit AI feature(s) for a regulated data audit or incident response.</t>
  </si>
  <si>
    <t>Please describe how you validate user inputs.</t>
  </si>
  <si>
    <t>Looking for how the solution is checked for input anomalies, patterns, and malicious input rejection.</t>
  </si>
  <si>
    <t>Do you plan for and mitigate supply-chain risk related to your AI features?</t>
  </si>
  <si>
    <t>Looking for SAST (Static Application Security Testing) and SBOM (Software Bill of Materials) attestations.</t>
  </si>
  <si>
    <t>Do you separate ML training data from your ML solution data?*</t>
  </si>
  <si>
    <t>If REQU-04 is no, populate solution provider answer with B5 in Auto Responses tab; If AIQU-01 is no, populate with B9</t>
  </si>
  <si>
    <t>Looking for protection of training data.</t>
  </si>
  <si>
    <t>Do you authenticate and verify your ML model's feedback?*</t>
  </si>
  <si>
    <t>Looking for authentication and verification of feedback of the ML model to address the risk of model skewing.</t>
  </si>
  <si>
    <t>Is your ML training data vetted, validated, and verified before training the solution's AI model?</t>
  </si>
  <si>
    <t>Looking for policies/procedures about validating and verifying any data used to train the model through validation checks and employing multiple data labelers to validate the accuracy of the data labeling.</t>
  </si>
  <si>
    <t>Is your ML training data monitored and audited?</t>
  </si>
  <si>
    <t>Looking for how you reduce the risk of compromising training data.</t>
  </si>
  <si>
    <t>Have you limited access to your ML training data to only staff with an explicit business need?</t>
  </si>
  <si>
    <t>Looking for limited access to training data.</t>
  </si>
  <si>
    <t>Have you implemented adversarial training or other model defense mechanisms to protect your ML-related features?</t>
  </si>
  <si>
    <t>Looking for adversarial training or models that incorporate other defense mechanisms.</t>
  </si>
  <si>
    <t>Do you make your ML model transparent through documentation and log inputs and outputs?</t>
  </si>
  <si>
    <t>Looking for model transparency, logging of inputs and outputs, explainations for the model's predictions, and allowing the users to inspect the model's internal representations.</t>
  </si>
  <si>
    <t>Do you watermark your ML training data?</t>
  </si>
  <si>
    <t>Looking for watermarking of training data to aid in your incident response.</t>
  </si>
  <si>
    <t>Do you limit your solution's LLM privileges by default?*</t>
  </si>
  <si>
    <t>Looking for the LLM tool's privileges and permissions with consideration of the principle of least privilege.</t>
  </si>
  <si>
    <t>Is your LLM training data vetted, validated, and verified before training the solution's AI model?*</t>
  </si>
  <si>
    <t>If REQU-04 is no, populate solution provider answer with B5 in Auto Responses tab; If AIQU-02 is no, populate with B10</t>
  </si>
  <si>
    <t>Looking for policies/procedures for validating and verifying any data used to train the model through validation checks and employing multiple data labelers to validate the accuracy of the data labeling.</t>
  </si>
  <si>
    <t>Do any actions taken by your solution's LLM features or plugins require human intervention?*</t>
  </si>
  <si>
    <t xml:space="preserve">Looking for human intervention prior to LLM feature actions to mitigate permissions issues and unauthorized actions. </t>
  </si>
  <si>
    <t>Do you limit multiple LLM model plugins being called as part of a single input?*</t>
  </si>
  <si>
    <t>If REQU-04 is no, populate solution provider answer with B5 in Auto Responses tab; If AIQU-02 is no, populate with B9</t>
  </si>
  <si>
    <t>Looking for a limitation of plugins called per request to help limit data leakage and privilege escalation.</t>
  </si>
  <si>
    <t>Do you limit your solution's LLM resource use per request, per step, and per action?</t>
  </si>
  <si>
    <t>Looking for resource use limits to mitigate denial of service (DoS) attacks.</t>
  </si>
  <si>
    <t>Do you leverage LLM model tuning or other model validation mechanisms?</t>
  </si>
  <si>
    <t>Looking for fact-checking and accuracy tuning of the LLM outputs.</t>
  </si>
  <si>
    <t>AILM-07</t>
  </si>
  <si>
    <t>Do you perform taint tracing or tracking on all plugin content related to the LLM?</t>
  </si>
  <si>
    <t>Looking for taint tracing or tracking of LLM plugins to mitigate malicious inputs tuning and prompt engineering.</t>
  </si>
  <si>
    <t xml:space="preserve">This worksheet contains Auto-Responses that auto-populate the other worksheets and the context for when they are used. </t>
  </si>
  <si>
    <t>Question Auto-Response</t>
  </si>
  <si>
    <t>Context</t>
  </si>
  <si>
    <t>INSTRUCTIONS FOR ANALYSTS</t>
  </si>
  <si>
    <t>INSTRUCTIONS FOR HIGH-RISK SCORECARD</t>
  </si>
  <si>
    <t>DROPDOWN OPTIONS</t>
  </si>
  <si>
    <t>SECURITY FRAMEWORK OPTIONS</t>
  </si>
  <si>
    <t>QUESTION CATEGORY NAMES/TITLES</t>
  </si>
  <si>
    <t xml:space="preserve">Based on the response to REQU-01 on the "START HERE" tab, this question does not apply to this product or service. </t>
  </si>
  <si>
    <t>Does not offer a product or platform</t>
  </si>
  <si>
    <t>1. Complete the "Start Here" tab and review the "Required Questions" guidance to find the other sections are required for your product or service.</t>
  </si>
  <si>
    <t>1. Upon initial review, you can check the "Non-Negotiable" box by any question to compile a report of questions that may prohibit a full review.</t>
  </si>
  <si>
    <t xml:space="preserve">1. The scorecard below reflects those questions marked as "Critical Importance" or those where the "Non-Negotiable" box was checked. </t>
  </si>
  <si>
    <t>CIS Critical Security Controls v6.1</t>
  </si>
  <si>
    <t>Full Name</t>
  </si>
  <si>
    <t># of Questions</t>
  </si>
  <si>
    <t>Based on the response to REQU-02 on the "START HERE" tab, this question does not apply to this product or service.</t>
  </si>
  <si>
    <t>No interface for accessibility review</t>
  </si>
  <si>
    <t>2. Complete the "Organization" tab and the applicable questions in each of the next 5 tabs (Product through Privacy) that apply, based on your answers to the "Required Questions."</t>
  </si>
  <si>
    <t>2. When evaluating an answer, a default importance level has been set. You can use the "Importance Override" dropdown to override the default and adjust the value of the question.</t>
  </si>
  <si>
    <t xml:space="preserve">2. Use these condensed, aggregated views to review those questions that pose the highest risk. </t>
  </si>
  <si>
    <t>GNRL</t>
  </si>
  <si>
    <t xml:space="preserve"> General Information</t>
  </si>
  <si>
    <t>Based on the response to REQU-03 on the "START HERE" tab, this question does not apply to this product or service.</t>
  </si>
  <si>
    <t>Not a consultant</t>
  </si>
  <si>
    <t xml:space="preserve">3. Guidance in column E may change based on your answers to prompt details in "Additional Information." If leaving an answer blank, you must also state why in "Additional Information". </t>
  </si>
  <si>
    <t>3. For questions that are qualitative or for which you disagree with the preferred response, make a selection in the "Compliant Override" dropdown to adjust the question's impact on the score.</t>
  </si>
  <si>
    <t>3. Changes cannot be made in this sheet. Please make changes in the appropriate "Evaluation" tab.</t>
  </si>
  <si>
    <t>ISO 27002:2013</t>
  </si>
  <si>
    <t xml:space="preserve"> Company Information</t>
  </si>
  <si>
    <t>Based on the response to REQU-04 on the "START HERE" tab, this question does not apply to this product or service.</t>
  </si>
  <si>
    <t>No AI features</t>
  </si>
  <si>
    <t>4. DO NOT complete any fields in the "Evaluation" sheets or the "Analyst Notes" column.</t>
  </si>
  <si>
    <t xml:space="preserve">4. Each worksheet shows a report for that section. See the "Analyst Report" sheet for a full report of all sections. </t>
  </si>
  <si>
    <t>REQU</t>
  </si>
  <si>
    <t xml:space="preserve"> Required Questions</t>
  </si>
  <si>
    <t>Based on the response to REQU-05 on the "START HERE" tab, this question does not apply to this product or service.</t>
  </si>
  <si>
    <t>No HIPAA covered PHI</t>
  </si>
  <si>
    <t>5. Return the completed file to institutions.</t>
  </si>
  <si>
    <t xml:space="preserve">5. If you are evaluating a question that appears in an earlier section, the Importance and Compliant Override cannot be changed but additional notes can be added. </t>
  </si>
  <si>
    <t>Mark as Compliant</t>
  </si>
  <si>
    <t>NIST SP 800-171r1</t>
  </si>
  <si>
    <t xml:space="preserve"> Documentation</t>
  </si>
  <si>
    <t>Based on the response to REQU-06 on the "START HERE" tab, this question does not apply to this product or service.</t>
  </si>
  <si>
    <t>No PCI DSS</t>
  </si>
  <si>
    <t>* Denotes critical questions. Critical questions are those deemed most important to institutions by higher education volunteers.</t>
  </si>
  <si>
    <t>For full instructions, please visit EDUCAUSE.edu/HECVAT</t>
  </si>
  <si>
    <t>Mark as Non-Compliant</t>
  </si>
  <si>
    <t>NIST SP 800-53r4</t>
  </si>
  <si>
    <t xml:space="preserve"> IT Accessibility</t>
  </si>
  <si>
    <t>Based on the response to REQU-07 on the "START HERE" tab, this question does not apply to this product or service.</t>
  </si>
  <si>
    <t>Not on-prem</t>
  </si>
  <si>
    <t>For full instructions, please visit educause.edu/HECVAT</t>
  </si>
  <si>
    <t xml:space="preserve"> Assessment of Third Parties</t>
  </si>
  <si>
    <t>Based on the response to AIQU-01 on the "START HERE" tab, this question does not apply to this product or service.</t>
  </si>
  <si>
    <t>Does not leverage machine learning</t>
  </si>
  <si>
    <t xml:space="preserve"> Consulting Services</t>
  </si>
  <si>
    <t>Based on the response to AIQU-02 on the "START HERE" tab, this question does not apply to this product or service.</t>
  </si>
  <si>
    <t>Does not leverage a large language model</t>
  </si>
  <si>
    <t xml:space="preserve"> Application/Service Security</t>
  </si>
  <si>
    <t>DO complete the Product and Infrastructure worksheets.</t>
  </si>
  <si>
    <t>Yes to REQU-01</t>
  </si>
  <si>
    <t xml:space="preserve"> Authentication, Authorization, and Account Management</t>
  </si>
  <si>
    <t>DO NOT complete the Product and Infrastructure worksheets.</t>
  </si>
  <si>
    <t>NO to REQU-01</t>
  </si>
  <si>
    <t xml:space="preserve"> Change Management</t>
  </si>
  <si>
    <t>Yes to REQU-02</t>
  </si>
  <si>
    <t>Does Not Apply/Do Not Score</t>
  </si>
  <si>
    <t xml:space="preserve"> Data</t>
  </si>
  <si>
    <t>NO to REQU-02</t>
  </si>
  <si>
    <t xml:space="preserve"> Datacenter</t>
  </si>
  <si>
    <t>DO complete the Consulting section in the Case-Specific worksheet.</t>
  </si>
  <si>
    <t>YES to REQU-03</t>
  </si>
  <si>
    <t xml:space="preserve"> Firewalls, IDS, IPS, and Networking</t>
  </si>
  <si>
    <t>DO NOT complete the Consulting section in the Case-Specific worksheet.</t>
  </si>
  <si>
    <t>NO to REQU-03</t>
  </si>
  <si>
    <t>Self-Managed</t>
  </si>
  <si>
    <t xml:space="preserve"> Policies, Processes, and Procedures</t>
  </si>
  <si>
    <t>DO complete the Artificial Intelligence (AI) worksheet.</t>
  </si>
  <si>
    <t>YES to REQU-04</t>
  </si>
  <si>
    <t>Physical Co-Location</t>
  </si>
  <si>
    <t xml:space="preserve"> Incident Handling</t>
  </si>
  <si>
    <t>DO NOT complete the Artificial Intelligence (AI) worksheet.</t>
  </si>
  <si>
    <t>NO to REQU-04</t>
  </si>
  <si>
    <t>Virtual Co-Location</t>
  </si>
  <si>
    <t xml:space="preserve"> Vulnerability Management</t>
  </si>
  <si>
    <t>DO complete the HIPAA section in the Case-Specific worksheet.</t>
  </si>
  <si>
    <t>YES to REQU-05</t>
  </si>
  <si>
    <t xml:space="preserve">HIPAA Compliance </t>
  </si>
  <si>
    <t>DO NOT complete the HIPAA section in the Case-Specific worksheet.</t>
  </si>
  <si>
    <t>NO to REQU-05</t>
  </si>
  <si>
    <t>Azure</t>
  </si>
  <si>
    <t xml:space="preserve"> Payment Card Industry Data Security Standard (PCI DSS)</t>
  </si>
  <si>
    <t>DO complete the PCI-DSS section in the Case-Specific worksheet.</t>
  </si>
  <si>
    <t>YES to REQU-06</t>
  </si>
  <si>
    <t>GCP</t>
  </si>
  <si>
    <t xml:space="preserve"> On-Premises Data Solutions</t>
  </si>
  <si>
    <t>DO NOT complete the PCI-DSS section in the Case-Specific worksheet.</t>
  </si>
  <si>
    <t>NO to REQU-06</t>
  </si>
  <si>
    <t>Hybrid/Other</t>
  </si>
  <si>
    <t xml:space="preserve"> General Privacy</t>
  </si>
  <si>
    <t>DO complete the On-Premises Data Solutions section in the Case-Specific worksheet.</t>
  </si>
  <si>
    <t>YES to REQU-07</t>
  </si>
  <si>
    <t xml:space="preserve"> Privacy-Specific Company Details</t>
  </si>
  <si>
    <t>DO NOT complete the On-Premises Data Solutions section in the Case-Specific worksheet.</t>
  </si>
  <si>
    <t>NO to REQU-07</t>
  </si>
  <si>
    <t xml:space="preserve"> Privacy-Specific Documentation</t>
  </si>
  <si>
    <t>Based on the response to DCTR-01, this question does not apply to this product or service.</t>
  </si>
  <si>
    <t>Hosting option selection makes some questions N/A</t>
  </si>
  <si>
    <t xml:space="preserve"> Privacy of Third Parties</t>
  </si>
  <si>
    <t>Based on the response to AIPL-03, this question does not apply to this product or service.</t>
  </si>
  <si>
    <t xml:space="preserve"> Privacy Change Management</t>
  </si>
  <si>
    <t>Based on the response to AAAI-01, this question does not apply to this product or service.</t>
  </si>
  <si>
    <t xml:space="preserve"> Privacy of Sensitive Data</t>
  </si>
  <si>
    <t xml:space="preserve"> Privacy Policies and Procedures</t>
  </si>
  <si>
    <t xml:space="preserve"> International Privacy</t>
  </si>
  <si>
    <t xml:space="preserve"> Data Privacy</t>
  </si>
  <si>
    <t xml:space="preserve"> Privacy and AI</t>
  </si>
  <si>
    <t>AIQU</t>
  </si>
  <si>
    <t xml:space="preserve"> AI Qualifying Questions</t>
  </si>
  <si>
    <t>AIGN</t>
  </si>
  <si>
    <t xml:space="preserve"> General AI Questions</t>
  </si>
  <si>
    <t>AIPL</t>
  </si>
  <si>
    <t xml:space="preserve"> AI Policy</t>
  </si>
  <si>
    <t>Version 4.02</t>
  </si>
  <si>
    <t>AISC</t>
  </si>
  <si>
    <t xml:space="preserve"> AI Data Security</t>
  </si>
  <si>
    <t>AIML</t>
  </si>
  <si>
    <t xml:space="preserve"> AI Machine Learning</t>
  </si>
  <si>
    <t>AILM</t>
  </si>
  <si>
    <t xml:space="preserve"> AI Large Language Model (LLM)</t>
  </si>
  <si>
    <t xml:space="preserve">This worksheet is auto-populated with data taken from previous worksheets. </t>
  </si>
  <si>
    <t>ID Code</t>
  </si>
  <si>
    <t>Vendor Response</t>
  </si>
  <si>
    <t>Default Value</t>
  </si>
  <si>
    <t>Compliance Eval</t>
  </si>
  <si>
    <t>Non-negotiable Indicator</t>
  </si>
  <si>
    <t>Critical Indicator</t>
  </si>
  <si>
    <t>Potential Score</t>
  </si>
  <si>
    <t>Actual Score</t>
  </si>
  <si>
    <t>Non-Negotiable Count</t>
  </si>
  <si>
    <t>Non-Negotiable Total</t>
  </si>
  <si>
    <t>Non-Negotiable Location</t>
  </si>
  <si>
    <t>Critical Count</t>
  </si>
  <si>
    <t>Critical Total</t>
  </si>
  <si>
    <t>Critical Location</t>
  </si>
  <si>
    <t xml:space="preserve">End of workbook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</si>
</sst>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57">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1"/>
      <color rgb="FFFF0000"/>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242424"/>
      <name val="Verdana"/>
      <family val="2"/>
    </font>
  </fonts>
  <fills count="2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
      <patternFill patternType="solid">
        <fgColor rgb="FFFFFF00"/>
        <bgColor indexed="64"/>
      </patternFill>
    </fill>
  </fills>
  <borders count="6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6" fillId="0" borderId="0" applyNumberFormat="0" applyFill="0" applyBorder="0" applyAlignment="0" applyProtection="0">
      <alignment vertical="top" wrapText="1"/>
    </xf>
    <xf numFmtId="0" fontId="23" fillId="0" borderId="0" applyNumberFormat="0" applyFill="0" applyBorder="0" applyProtection="0">
      <alignment vertical="top" wrapText="1"/>
    </xf>
  </cellStyleXfs>
  <cellXfs count="419">
    <xf numFmtId="0" fontId="0" fillId="0" borderId="0" xfId="0">
      <alignment vertical="top" wrapText="1"/>
    </xf>
    <xf numFmtId="0" fontId="4" fillId="0" borderId="0" xfId="0" applyNumberFormat="1" applyFont="1" applyAlignment="1"/>
    <xf numFmtId="0" fontId="9" fillId="0" borderId="4" xfId="1" applyFont="1" applyBorder="1" applyAlignment="1">
      <alignment vertical="top" wrapText="1"/>
    </xf>
    <xf numFmtId="0" fontId="9" fillId="5" borderId="4" xfId="1" applyFont="1" applyFill="1" applyBorder="1" applyAlignment="1">
      <alignment vertical="top" wrapText="1"/>
    </xf>
    <xf numFmtId="0" fontId="9" fillId="6" borderId="4" xfId="1" applyFont="1" applyFill="1" applyBorder="1" applyAlignment="1">
      <alignment vertical="top" wrapText="1"/>
    </xf>
    <xf numFmtId="0" fontId="9" fillId="7" borderId="4" xfId="1" applyFont="1" applyFill="1" applyBorder="1" applyAlignment="1">
      <alignment vertical="top" wrapText="1"/>
    </xf>
    <xf numFmtId="0" fontId="9" fillId="8" borderId="4" xfId="1" applyFont="1" applyFill="1" applyBorder="1" applyAlignment="1">
      <alignment vertical="top" wrapText="1"/>
    </xf>
    <xf numFmtId="0" fontId="9" fillId="9" borderId="4" xfId="1" applyFont="1" applyFill="1" applyBorder="1" applyAlignment="1">
      <alignment vertical="top" wrapText="1"/>
    </xf>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6"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6" xfId="0" applyNumberFormat="1" applyFont="1" applyFill="1" applyBorder="1" applyAlignment="1">
      <alignment horizontal="center" vertical="center" wrapText="1"/>
    </xf>
    <xf numFmtId="1" fontId="19" fillId="3" borderId="6" xfId="0" applyNumberFormat="1" applyFont="1" applyFill="1" applyBorder="1" applyAlignment="1">
      <alignment horizontal="left" vertical="center" wrapText="1"/>
    </xf>
    <xf numFmtId="1" fontId="20" fillId="3" borderId="6"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8"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21" fillId="0" borderId="2" xfId="0" applyNumberFormat="1" applyFont="1" applyFill="1" applyBorder="1" applyAlignment="1">
      <alignment vertical="center"/>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1" fontId="22" fillId="2" borderId="8" xfId="0" applyNumberFormat="1" applyFont="1" applyFill="1" applyBorder="1" applyAlignment="1">
      <alignment vertical="center" wrapText="1"/>
    </xf>
    <xf numFmtId="0" fontId="19" fillId="3" borderId="2" xfId="0" applyNumberFormat="1" applyFont="1" applyFill="1" applyBorder="1" applyAlignment="1">
      <alignment vertical="center"/>
    </xf>
    <xf numFmtId="0" fontId="19" fillId="3" borderId="3" xfId="0" applyNumberFormat="1" applyFont="1" applyFill="1" applyBorder="1" applyAlignment="1">
      <alignment horizontal="center" vertical="center"/>
    </xf>
    <xf numFmtId="0" fontId="23"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0" xfId="0" applyFont="1" applyAlignment="1">
      <alignment horizontal="center" vertical="center" wrapText="1"/>
    </xf>
    <xf numFmtId="0" fontId="23" fillId="0" borderId="15" xfId="0" applyFont="1" applyBorder="1" applyAlignment="1">
      <alignment horizontal="center" vertical="center" wrapText="1"/>
    </xf>
    <xf numFmtId="0" fontId="19" fillId="3" borderId="6" xfId="0" applyNumberFormat="1" applyFont="1" applyFill="1" applyBorder="1" applyAlignment="1">
      <alignment horizontal="center" vertical="center"/>
    </xf>
    <xf numFmtId="0" fontId="21" fillId="0" borderId="5" xfId="0" applyNumberFormat="1" applyFont="1" applyFill="1" applyBorder="1" applyAlignment="1">
      <alignment vertical="center" wrapText="1"/>
    </xf>
    <xf numFmtId="0" fontId="21" fillId="0" borderId="5" xfId="0" applyNumberFormat="1" applyFont="1" applyFill="1" applyBorder="1" applyAlignment="1">
      <alignment vertical="center"/>
    </xf>
    <xf numFmtId="0" fontId="23" fillId="0" borderId="3" xfId="0" applyFont="1" applyBorder="1" applyAlignment="1">
      <alignment vertical="center" wrapText="1"/>
    </xf>
    <xf numFmtId="0" fontId="28" fillId="0" borderId="0" xfId="0" applyNumberFormat="1" applyFont="1" applyAlignment="1"/>
    <xf numFmtId="164" fontId="18" fillId="10" borderId="5"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16" fillId="0" borderId="1" xfId="0" applyNumberFormat="1" applyFont="1" applyFill="1" applyBorder="1" applyAlignment="1">
      <alignment vertical="center"/>
    </xf>
    <xf numFmtId="0" fontId="28" fillId="11" borderId="3" xfId="0" applyFont="1" applyFill="1" applyBorder="1" applyAlignment="1">
      <alignment vertical="center" wrapText="1"/>
    </xf>
    <xf numFmtId="0" fontId="28" fillId="0" borderId="2" xfId="0" applyNumberFormat="1" applyFont="1" applyFill="1" applyBorder="1" applyAlignment="1">
      <alignment vertical="center"/>
    </xf>
    <xf numFmtId="0" fontId="28" fillId="0" borderId="1" xfId="0" applyNumberFormat="1" applyFont="1" applyFill="1" applyBorder="1" applyAlignment="1">
      <alignment vertical="center"/>
    </xf>
    <xf numFmtId="0" fontId="21" fillId="0" borderId="3" xfId="0" applyNumberFormat="1" applyFont="1" applyFill="1" applyBorder="1" applyAlignment="1">
      <alignment vertical="center"/>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6" fillId="0" borderId="2" xfId="0" applyNumberFormat="1" applyFont="1" applyFill="1" applyBorder="1" applyAlignment="1">
      <alignment vertical="center"/>
    </xf>
    <xf numFmtId="0" fontId="16" fillId="0" borderId="3" xfId="0" applyNumberFormat="1" applyFont="1" applyFill="1" applyBorder="1" applyAlignment="1">
      <alignment vertical="center"/>
    </xf>
    <xf numFmtId="0" fontId="17" fillId="4" borderId="0" xfId="0" applyNumberFormat="1" applyFont="1" applyFill="1" applyBorder="1" applyAlignment="1">
      <alignment vertical="center"/>
    </xf>
    <xf numFmtId="0" fontId="24"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3"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3"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3" fillId="0" borderId="0" xfId="3" applyAlignment="1">
      <alignment horizontal="left" vertical="center" wrapText="1"/>
    </xf>
    <xf numFmtId="0" fontId="23"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8"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3" fillId="0" borderId="16"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8" fillId="0" borderId="1" xfId="0" applyNumberFormat="1" applyFont="1" applyFill="1" applyBorder="1" applyAlignment="1">
      <alignment horizontal="left" vertical="center"/>
    </xf>
    <xf numFmtId="0" fontId="17" fillId="2" borderId="5"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0" fontId="19" fillId="3" borderId="27" xfId="0" applyNumberFormat="1" applyFont="1" applyFill="1" applyBorder="1" applyAlignment="1">
      <alignment horizontal="center" vertical="center"/>
    </xf>
    <xf numFmtId="1" fontId="20" fillId="3" borderId="27" xfId="0" applyNumberFormat="1" applyFont="1" applyFill="1" applyBorder="1" applyAlignment="1">
      <alignment horizontal="left" vertical="center" wrapText="1"/>
    </xf>
    <xf numFmtId="9" fontId="6" fillId="2" borderId="31" xfId="3" applyNumberFormat="1" applyFont="1" applyFill="1" applyBorder="1" applyAlignment="1">
      <alignment horizontal="center" vertical="center" wrapText="1"/>
    </xf>
    <xf numFmtId="0" fontId="6" fillId="2" borderId="34" xfId="3" applyFont="1" applyFill="1" applyBorder="1" applyAlignment="1">
      <alignment horizontal="center" vertical="center" wrapText="1"/>
    </xf>
    <xf numFmtId="0" fontId="6" fillId="2" borderId="35" xfId="3" applyFont="1" applyFill="1" applyBorder="1" applyAlignment="1">
      <alignment horizontal="center" vertical="center" wrapText="1"/>
    </xf>
    <xf numFmtId="0" fontId="23" fillId="0" borderId="0" xfId="3" applyAlignment="1">
      <alignment vertical="center" wrapText="1"/>
    </xf>
    <xf numFmtId="0" fontId="7" fillId="0" borderId="36" xfId="3" applyFont="1" applyBorder="1" applyAlignment="1">
      <alignment vertical="center"/>
    </xf>
    <xf numFmtId="0" fontId="6" fillId="2" borderId="31" xfId="3" applyFont="1" applyFill="1" applyBorder="1" applyAlignment="1">
      <alignment horizontal="center" vertical="center" wrapText="1"/>
    </xf>
    <xf numFmtId="0" fontId="32" fillId="0" borderId="0" xfId="3" applyFont="1" applyAlignment="1">
      <alignment vertical="center" wrapText="1"/>
    </xf>
    <xf numFmtId="0" fontId="32"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4" fillId="0" borderId="0" xfId="1" applyFont="1"/>
    <xf numFmtId="0" fontId="35" fillId="0" borderId="0" xfId="1" applyFont="1"/>
    <xf numFmtId="0" fontId="35"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5"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10"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9" fillId="14" borderId="0" xfId="1" applyFont="1" applyFill="1" applyAlignment="1">
      <alignment horizontal="center" vertical="center" wrapText="1"/>
    </xf>
    <xf numFmtId="0" fontId="21" fillId="0" borderId="6" xfId="0" applyNumberFormat="1" applyFont="1" applyFill="1" applyBorder="1" applyAlignment="1">
      <alignment vertical="center"/>
    </xf>
    <xf numFmtId="0" fontId="36" fillId="0" borderId="0" xfId="0" applyFont="1" applyBorder="1">
      <alignment vertical="top" wrapText="1"/>
    </xf>
    <xf numFmtId="0" fontId="6" fillId="2" borderId="33" xfId="3" applyFont="1" applyFill="1" applyBorder="1" applyAlignment="1">
      <alignment horizontal="center" vertical="center" wrapText="1"/>
    </xf>
    <xf numFmtId="0" fontId="6" fillId="2" borderId="32" xfId="3" applyFont="1" applyFill="1" applyBorder="1" applyAlignment="1">
      <alignment horizontal="center" vertical="center" wrapText="1"/>
    </xf>
    <xf numFmtId="3" fontId="7" fillId="0" borderId="6" xfId="3" applyNumberFormat="1" applyFont="1" applyBorder="1" applyAlignment="1">
      <alignment horizontal="center" vertical="center" wrapText="1"/>
    </xf>
    <xf numFmtId="3" fontId="6" fillId="2" borderId="34" xfId="3" applyNumberFormat="1" applyFont="1" applyFill="1" applyBorder="1" applyAlignment="1">
      <alignment horizontal="center" vertical="center" wrapText="1"/>
    </xf>
    <xf numFmtId="0" fontId="6" fillId="10" borderId="35" xfId="3" applyFont="1" applyFill="1" applyBorder="1" applyAlignment="1">
      <alignment horizontal="left" vertical="center" wrapText="1"/>
    </xf>
    <xf numFmtId="0" fontId="6" fillId="10" borderId="32" xfId="3" applyFont="1" applyFill="1" applyBorder="1" applyAlignment="1">
      <alignment horizontal="center" vertical="center" wrapText="1"/>
    </xf>
    <xf numFmtId="3" fontId="6" fillId="10" borderId="34" xfId="3" applyNumberFormat="1" applyFont="1" applyFill="1" applyBorder="1" applyAlignment="1">
      <alignment horizontal="center" vertical="center" wrapText="1"/>
    </xf>
    <xf numFmtId="9" fontId="6" fillId="10" borderId="31" xfId="3" applyNumberFormat="1" applyFont="1" applyFill="1" applyBorder="1" applyAlignment="1">
      <alignment horizontal="center" vertical="center" wrapText="1"/>
    </xf>
    <xf numFmtId="0" fontId="7" fillId="0" borderId="26" xfId="3" applyFont="1" applyBorder="1" applyAlignment="1">
      <alignment vertical="center"/>
      <extLst>
        <ext xmlns:xfpb="http://schemas.microsoft.com/office/spreadsheetml/2022/featurepropertybag" uri="{C7286773-470A-42A8-94C5-96B5CB345126}">
          <xfpb:xfComplement i="0"/>
        </ext>
      </extLst>
    </xf>
    <xf numFmtId="3" fontId="7" fillId="0" borderId="8" xfId="3" applyNumberFormat="1" applyFont="1" applyBorder="1" applyAlignment="1">
      <alignment horizontal="center" vertical="center" wrapText="1"/>
    </xf>
    <xf numFmtId="0" fontId="23" fillId="0" borderId="5" xfId="3" applyBorder="1" applyAlignment="1">
      <alignment vertical="center" wrapText="1"/>
    </xf>
    <xf numFmtId="0" fontId="23" fillId="0" borderId="24" xfId="3" applyBorder="1" applyAlignment="1">
      <alignment vertical="center" wrapText="1"/>
    </xf>
    <xf numFmtId="0" fontId="23" fillId="0" borderId="7" xfId="3" applyBorder="1" applyAlignment="1">
      <alignment vertical="center" wrapText="1"/>
    </xf>
    <xf numFmtId="0" fontId="23" fillId="0" borderId="39" xfId="3" applyBorder="1" applyAlignment="1">
      <alignment vertical="center" wrapText="1"/>
    </xf>
    <xf numFmtId="0" fontId="23" fillId="0" borderId="40" xfId="3" applyBorder="1" applyAlignment="1">
      <alignment vertical="center" wrapText="1"/>
    </xf>
    <xf numFmtId="0" fontId="23" fillId="0" borderId="41" xfId="3" applyBorder="1" applyAlignment="1">
      <alignment vertical="center" wrapText="1"/>
    </xf>
    <xf numFmtId="0" fontId="6" fillId="2" borderId="12"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29" xfId="3" applyFont="1" applyFill="1" applyBorder="1" applyAlignment="1">
      <alignment horizontal="center" vertical="center" wrapText="1"/>
    </xf>
    <xf numFmtId="9" fontId="6" fillId="2" borderId="12" xfId="3" applyNumberFormat="1" applyFont="1" applyFill="1" applyBorder="1" applyAlignment="1">
      <alignment horizontal="center" vertical="center" wrapText="1"/>
    </xf>
    <xf numFmtId="9" fontId="6" fillId="2" borderId="30" xfId="3" applyNumberFormat="1" applyFont="1" applyFill="1" applyBorder="1" applyAlignment="1">
      <alignment horizontal="center" vertical="center" wrapText="1"/>
    </xf>
    <xf numFmtId="9" fontId="6" fillId="2" borderId="29" xfId="3" applyNumberFormat="1" applyFont="1" applyFill="1" applyBorder="1" applyAlignment="1">
      <alignment horizontal="center" vertical="center" wrapText="1"/>
    </xf>
    <xf numFmtId="0" fontId="26" fillId="3" borderId="6" xfId="2" applyNumberFormat="1" applyFill="1" applyBorder="1" applyAlignment="1">
      <alignment horizontal="center" vertical="center"/>
    </xf>
    <xf numFmtId="0" fontId="37" fillId="3" borderId="6" xfId="2" applyNumberFormat="1" applyFont="1" applyFill="1" applyBorder="1" applyAlignment="1">
      <alignment horizontal="center" vertical="center"/>
    </xf>
    <xf numFmtId="0" fontId="33"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5" xfId="3" applyFont="1" applyBorder="1" applyAlignment="1">
      <alignment horizontal="left" vertical="center"/>
    </xf>
    <xf numFmtId="0" fontId="4" fillId="0" borderId="46" xfId="3" applyFont="1" applyBorder="1" applyAlignment="1">
      <alignment horizontal="left" vertical="center"/>
    </xf>
    <xf numFmtId="0" fontId="6" fillId="0" borderId="47" xfId="3" applyFont="1" applyBorder="1" applyAlignment="1">
      <alignment vertical="center" wrapText="1"/>
    </xf>
    <xf numFmtId="0" fontId="6" fillId="0" borderId="40" xfId="3" applyFont="1" applyBorder="1" applyAlignment="1">
      <alignment vertical="center" wrapText="1"/>
    </xf>
    <xf numFmtId="0" fontId="4" fillId="0" borderId="50" xfId="3" applyFont="1" applyBorder="1" applyAlignment="1">
      <alignment horizontal="left" vertical="center"/>
    </xf>
    <xf numFmtId="0" fontId="6" fillId="0" borderId="51" xfId="3" applyFont="1" applyBorder="1" applyAlignment="1">
      <alignment vertical="center" wrapText="1"/>
    </xf>
    <xf numFmtId="0" fontId="6" fillId="2" borderId="44" xfId="3" applyFont="1" applyFill="1" applyBorder="1" applyAlignment="1">
      <alignment vertical="center" wrapText="1"/>
    </xf>
    <xf numFmtId="0" fontId="6" fillId="2" borderId="2" xfId="3" applyFont="1" applyFill="1" applyBorder="1" applyAlignment="1">
      <alignment vertical="center" wrapText="1"/>
    </xf>
    <xf numFmtId="0" fontId="6" fillId="2" borderId="49"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6" xfId="3" applyNumberFormat="1" applyFont="1" applyFill="1" applyBorder="1" applyAlignment="1">
      <alignment horizontal="center" vertical="center" wrapText="1"/>
    </xf>
    <xf numFmtId="0" fontId="7" fillId="0" borderId="38" xfId="3" applyFont="1" applyBorder="1" applyAlignment="1">
      <alignment vertical="center"/>
    </xf>
    <xf numFmtId="0" fontId="7" fillId="0" borderId="42" xfId="3" applyFont="1" applyBorder="1" applyAlignment="1">
      <alignment vertical="center"/>
      <extLst>
        <ext xmlns:xfpb="http://schemas.microsoft.com/office/spreadsheetml/2022/featurepropertybag" uri="{C7286773-470A-42A8-94C5-96B5CB345126}">
          <xfpb:xfComplement i="0"/>
        </ext>
      </extLst>
    </xf>
    <xf numFmtId="3" fontId="7" fillId="0" borderId="37" xfId="3" applyNumberFormat="1" applyFont="1" applyBorder="1" applyAlignment="1">
      <alignment horizontal="center" vertical="center" wrapText="1"/>
    </xf>
    <xf numFmtId="9" fontId="7" fillId="10" borderId="27"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3" fillId="0" borderId="52"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 xfId="0" applyFont="1" applyBorder="1" applyAlignment="1">
      <alignment horizontal="center" vertical="center" wrapText="1"/>
    </xf>
    <xf numFmtId="0" fontId="19" fillId="3" borderId="37" xfId="0" applyNumberFormat="1" applyFont="1" applyFill="1" applyBorder="1" applyAlignment="1">
      <alignment horizontal="center" vertical="center"/>
    </xf>
    <xf numFmtId="0" fontId="23" fillId="0" borderId="44"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49" xfId="0" applyFont="1" applyBorder="1" applyAlignment="1">
      <alignment horizontal="center" vertical="center" wrapText="1"/>
    </xf>
    <xf numFmtId="0" fontId="4" fillId="2" borderId="2" xfId="0" applyFont="1" applyFill="1" applyBorder="1" applyAlignment="1">
      <alignment vertical="center" wrapText="1"/>
    </xf>
    <xf numFmtId="0" fontId="6" fillId="2" borderId="43" xfId="3" applyFont="1" applyFill="1" applyBorder="1" applyAlignment="1">
      <alignment vertical="center"/>
    </xf>
    <xf numFmtId="0" fontId="6" fillId="2" borderId="17" xfId="3" applyFont="1" applyFill="1" applyBorder="1" applyAlignment="1">
      <alignment vertical="center"/>
    </xf>
    <xf numFmtId="0" fontId="6" fillId="2" borderId="48" xfId="3" applyFont="1" applyFill="1" applyBorder="1" applyAlignment="1">
      <alignment vertical="center"/>
    </xf>
    <xf numFmtId="0" fontId="38" fillId="0" borderId="12" xfId="0" applyFont="1" applyFill="1" applyBorder="1">
      <alignment vertical="top" wrapText="1"/>
    </xf>
    <xf numFmtId="0" fontId="38" fillId="0" borderId="30" xfId="0" applyFont="1" applyBorder="1">
      <alignment vertical="top" wrapText="1"/>
    </xf>
    <xf numFmtId="0" fontId="38" fillId="0" borderId="29" xfId="0" applyFont="1" applyFill="1" applyBorder="1">
      <alignment vertical="top" wrapText="1"/>
    </xf>
    <xf numFmtId="0" fontId="6" fillId="2" borderId="30" xfId="3" applyFont="1" applyFill="1" applyBorder="1" applyAlignment="1">
      <alignment vertical="center"/>
    </xf>
    <xf numFmtId="0" fontId="6" fillId="2" borderId="29" xfId="3" applyFont="1" applyFill="1" applyBorder="1" applyAlignment="1">
      <alignment vertical="center"/>
    </xf>
    <xf numFmtId="0" fontId="14" fillId="4" borderId="0" xfId="3" applyNumberFormat="1" applyFont="1" applyFill="1" applyBorder="1" applyAlignment="1">
      <alignment vertical="center"/>
    </xf>
    <xf numFmtId="0" fontId="23" fillId="3" borderId="11" xfId="3" applyFill="1" applyBorder="1">
      <alignment vertical="top" wrapText="1"/>
    </xf>
    <xf numFmtId="1" fontId="40" fillId="2" borderId="8"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8"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29" fillId="18" borderId="0" xfId="0" applyNumberFormat="1" applyFont="1" applyFill="1" applyBorder="1" applyAlignment="1">
      <alignment vertical="center"/>
    </xf>
    <xf numFmtId="0" fontId="29" fillId="18" borderId="0" xfId="3" applyNumberFormat="1" applyFont="1" applyFill="1" applyBorder="1" applyAlignment="1">
      <alignment horizontal="left" vertical="center"/>
    </xf>
    <xf numFmtId="0" fontId="30" fillId="18" borderId="0" xfId="3" applyNumberFormat="1" applyFont="1" applyFill="1" applyBorder="1" applyAlignment="1">
      <alignment horizontal="center" vertical="center" wrapText="1"/>
    </xf>
    <xf numFmtId="0" fontId="42" fillId="0" borderId="0" xfId="3" applyFont="1">
      <alignment vertical="top" wrapText="1"/>
    </xf>
    <xf numFmtId="0" fontId="29" fillId="18" borderId="0" xfId="0" applyNumberFormat="1" applyFont="1" applyFill="1" applyBorder="1" applyAlignment="1">
      <alignment horizontal="center" vertical="center"/>
    </xf>
    <xf numFmtId="0" fontId="42" fillId="0" borderId="0" xfId="0" applyFont="1">
      <alignment vertical="top" wrapText="1"/>
    </xf>
    <xf numFmtId="0" fontId="29" fillId="19" borderId="0" xfId="3" applyNumberFormat="1"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5" fillId="20" borderId="20" xfId="0" applyFont="1" applyFill="1" applyBorder="1" applyAlignment="1">
      <alignment vertical="center"/>
    </xf>
    <xf numFmtId="0" fontId="23" fillId="16" borderId="3"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43" fillId="21" borderId="11" xfId="0" applyFont="1" applyFill="1" applyBorder="1" applyAlignment="1">
      <alignment horizontal="center" vertical="center" wrapText="1"/>
    </xf>
    <xf numFmtId="0" fontId="23" fillId="22" borderId="9" xfId="0" applyFont="1" applyFill="1" applyBorder="1" applyAlignment="1">
      <alignment vertical="center" wrapText="1"/>
    </xf>
    <xf numFmtId="0" fontId="43" fillId="21" borderId="12" xfId="0" applyFont="1" applyFill="1" applyBorder="1" applyAlignment="1">
      <alignment horizontal="center" vertical="center" wrapText="1"/>
    </xf>
    <xf numFmtId="0" fontId="45" fillId="22" borderId="12" xfId="0" applyNumberFormat="1" applyFont="1" applyFill="1" applyBorder="1" applyAlignment="1">
      <alignment horizontal="center" vertical="center" wrapText="1"/>
    </xf>
    <xf numFmtId="0" fontId="44" fillId="22" borderId="12" xfId="0" applyNumberFormat="1" applyFont="1" applyFill="1" applyBorder="1" applyAlignment="1">
      <alignment horizontal="center" vertical="center" wrapText="1"/>
    </xf>
    <xf numFmtId="0" fontId="23" fillId="22" borderId="17" xfId="0" applyFont="1" applyFill="1" applyBorder="1" applyAlignment="1">
      <alignment vertical="center" wrapText="1"/>
    </xf>
    <xf numFmtId="0" fontId="23" fillId="22" borderId="53" xfId="0" applyFont="1" applyFill="1" applyBorder="1" applyAlignment="1">
      <alignment vertical="center" wrapText="1"/>
    </xf>
    <xf numFmtId="0" fontId="23" fillId="22" borderId="28" xfId="0" applyFont="1" applyFill="1" applyBorder="1" applyAlignment="1">
      <alignment vertical="center" wrapText="1"/>
    </xf>
    <xf numFmtId="0" fontId="23" fillId="22" borderId="17" xfId="0" applyFont="1" applyFill="1" applyBorder="1">
      <alignment vertical="top" wrapText="1"/>
    </xf>
    <xf numFmtId="0" fontId="4" fillId="0" borderId="42" xfId="0" applyNumberFormat="1" applyFont="1" applyBorder="1" applyAlignment="1">
      <alignment vertical="center"/>
    </xf>
    <xf numFmtId="0" fontId="5" fillId="17" borderId="42" xfId="0" applyNumberFormat="1" applyFont="1" applyFill="1" applyBorder="1" applyAlignment="1">
      <alignment horizontal="center" vertical="center" wrapText="1"/>
    </xf>
    <xf numFmtId="0" fontId="4" fillId="0" borderId="42" xfId="0" applyNumberFormat="1" applyFont="1" applyBorder="1" applyAlignment="1"/>
    <xf numFmtId="0" fontId="4" fillId="0" borderId="0" xfId="0" applyNumberFormat="1" applyFont="1" applyBorder="1" applyAlignment="1"/>
    <xf numFmtId="0" fontId="43" fillId="21" borderId="25" xfId="0" applyFont="1" applyFill="1" applyBorder="1" applyAlignment="1">
      <alignment horizontal="center" vertical="center" wrapText="1"/>
    </xf>
    <xf numFmtId="0" fontId="23" fillId="22" borderId="9" xfId="0" applyFont="1" applyFill="1" applyBorder="1">
      <alignment vertical="top" wrapText="1"/>
    </xf>
    <xf numFmtId="0" fontId="23" fillId="22" borderId="15" xfId="0" applyFont="1" applyFill="1" applyBorder="1">
      <alignment vertical="top" wrapText="1"/>
    </xf>
    <xf numFmtId="0" fontId="43" fillId="21" borderId="35" xfId="0" applyFont="1" applyFill="1" applyBorder="1" applyAlignment="1">
      <alignment horizontal="center" vertical="center" wrapText="1"/>
    </xf>
    <xf numFmtId="0" fontId="43" fillId="21" borderId="56" xfId="0" applyFont="1" applyFill="1" applyBorder="1" applyAlignment="1">
      <alignment horizontal="center" vertical="center" wrapText="1"/>
    </xf>
    <xf numFmtId="0" fontId="23" fillId="22" borderId="15" xfId="0" applyFont="1" applyFill="1" applyBorder="1" applyAlignment="1">
      <alignment vertical="center" wrapText="1"/>
    </xf>
    <xf numFmtId="0" fontId="23" fillId="3" borderId="0" xfId="3" applyFill="1" applyBorder="1">
      <alignment vertical="top" wrapText="1"/>
    </xf>
    <xf numFmtId="0" fontId="17" fillId="18" borderId="0" xfId="3" applyNumberFormat="1" applyFont="1" applyFill="1" applyBorder="1" applyAlignment="1">
      <alignment horizontal="center" vertical="center" wrapText="1"/>
    </xf>
    <xf numFmtId="0" fontId="46" fillId="3" borderId="37" xfId="0" applyNumberFormat="1" applyFont="1" applyFill="1" applyBorder="1" applyAlignment="1">
      <alignment horizontal="center" vertical="center"/>
    </xf>
    <xf numFmtId="0" fontId="47" fillId="21" borderId="38" xfId="0" applyFont="1" applyFill="1" applyBorder="1" applyAlignment="1">
      <alignment horizontal="center" vertical="center" wrapText="1"/>
    </xf>
    <xf numFmtId="0" fontId="0" fillId="0" borderId="3" xfId="0" applyBorder="1" applyAlignment="1">
      <alignment vertical="center" wrapText="1"/>
    </xf>
    <xf numFmtId="0" fontId="23" fillId="3" borderId="3" xfId="3" applyFill="1" applyBorder="1" applyAlignment="1">
      <alignment vertical="center" wrapText="1"/>
    </xf>
    <xf numFmtId="0" fontId="6" fillId="0" borderId="44" xfId="3" applyFont="1" applyBorder="1" applyAlignment="1">
      <alignment vertical="center" wrapText="1"/>
    </xf>
    <xf numFmtId="0" fontId="6" fillId="0" borderId="2" xfId="3" applyFont="1" applyBorder="1" applyAlignment="1">
      <alignment vertical="center" wrapText="1"/>
    </xf>
    <xf numFmtId="0" fontId="6" fillId="0" borderId="49" xfId="3" applyFont="1" applyBorder="1" applyAlignment="1">
      <alignment vertical="center" wrapText="1"/>
    </xf>
    <xf numFmtId="0" fontId="6" fillId="0" borderId="10" xfId="3" applyFont="1" applyBorder="1" applyAlignment="1">
      <alignment vertical="center" wrapText="1"/>
    </xf>
    <xf numFmtId="0" fontId="33" fillId="0" borderId="10"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6" xfId="0" applyNumberFormat="1" applyFont="1" applyFill="1" applyBorder="1" applyAlignment="1">
      <alignment horizontal="center" vertical="center"/>
    </xf>
    <xf numFmtId="0" fontId="37" fillId="23" borderId="6" xfId="2" applyNumberFormat="1" applyFont="1" applyFill="1" applyBorder="1" applyAlignment="1">
      <alignment horizontal="center" vertical="center"/>
    </xf>
    <xf numFmtId="165" fontId="26" fillId="0" borderId="24" xfId="2" applyNumberFormat="1" applyBorder="1" applyAlignment="1">
      <alignment horizontal="left" vertical="center"/>
    </xf>
    <xf numFmtId="165" fontId="26" fillId="0" borderId="5" xfId="2" applyNumberFormat="1" applyBorder="1" applyAlignment="1">
      <alignment horizontal="left" vertical="center"/>
    </xf>
    <xf numFmtId="165" fontId="26" fillId="0" borderId="7" xfId="2" applyNumberFormat="1" applyBorder="1" applyAlignment="1">
      <alignment horizontal="left" vertical="center"/>
    </xf>
    <xf numFmtId="0" fontId="10" fillId="0" borderId="4" xfId="1" applyFont="1" applyBorder="1" applyAlignment="1">
      <alignment vertical="top" wrapText="1"/>
    </xf>
    <xf numFmtId="0" fontId="11" fillId="0" borderId="4" xfId="1" applyFont="1" applyBorder="1" applyAlignment="1">
      <alignment vertical="top" wrapText="1"/>
    </xf>
    <xf numFmtId="0" fontId="10" fillId="0" borderId="59" xfId="1" applyFont="1" applyBorder="1" applyAlignment="1">
      <alignment vertical="top" wrapText="1"/>
    </xf>
    <xf numFmtId="0" fontId="10" fillId="0" borderId="57" xfId="1" applyFont="1" applyBorder="1" applyAlignment="1">
      <alignment vertical="top" wrapText="1"/>
    </xf>
    <xf numFmtId="0" fontId="11" fillId="0" borderId="3" xfId="1" applyFont="1" applyBorder="1" applyAlignment="1">
      <alignment vertical="top" wrapText="1"/>
    </xf>
    <xf numFmtId="0" fontId="10" fillId="0" borderId="58" xfId="1" applyFont="1" applyBorder="1" applyAlignment="1">
      <alignment vertical="top" wrapText="1"/>
    </xf>
    <xf numFmtId="0" fontId="10" fillId="0" borderId="60" xfId="1" applyFont="1" applyBorder="1" applyAlignment="1">
      <alignment vertical="top" wrapText="1"/>
    </xf>
    <xf numFmtId="0" fontId="11" fillId="0" borderId="59" xfId="1" applyFont="1" applyBorder="1" applyAlignment="1">
      <alignment vertical="top" wrapText="1"/>
    </xf>
    <xf numFmtId="0" fontId="36" fillId="0" borderId="3" xfId="0" applyFont="1" applyFill="1" applyBorder="1">
      <alignment vertical="top" wrapText="1"/>
    </xf>
    <xf numFmtId="0" fontId="36" fillId="0" borderId="27" xfId="0" applyFont="1" applyFill="1" applyBorder="1">
      <alignment vertical="top" wrapText="1"/>
    </xf>
    <xf numFmtId="0" fontId="11" fillId="0" borderId="60"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4" fillId="4" borderId="0" xfId="1" applyFont="1" applyFill="1"/>
    <xf numFmtId="0" fontId="26" fillId="2" borderId="10" xfId="2" applyNumberFormat="1" applyFill="1" applyBorder="1" applyAlignment="1">
      <alignment vertical="center"/>
    </xf>
    <xf numFmtId="0" fontId="19" fillId="3" borderId="6" xfId="3" applyNumberFormat="1" applyFont="1" applyFill="1" applyBorder="1" applyAlignment="1">
      <alignment vertical="center"/>
    </xf>
    <xf numFmtId="0" fontId="26" fillId="2" borderId="0" xfId="2" applyNumberFormat="1" applyFill="1" applyBorder="1" applyAlignment="1">
      <alignment vertical="center"/>
    </xf>
    <xf numFmtId="0" fontId="30" fillId="2" borderId="0" xfId="2" applyNumberFormat="1" applyFont="1" applyFill="1" applyBorder="1" applyAlignment="1">
      <alignment vertical="center"/>
    </xf>
    <xf numFmtId="0" fontId="25" fillId="0" borderId="0" xfId="3" applyFont="1">
      <alignment vertical="top" wrapText="1"/>
    </xf>
    <xf numFmtId="0" fontId="33" fillId="0" borderId="0" xfId="0" applyNumberFormat="1" applyFont="1" applyAlignment="1">
      <alignment shrinkToFit="1"/>
    </xf>
    <xf numFmtId="0" fontId="1" fillId="0" borderId="0" xfId="0" applyFont="1" applyAlignment="1">
      <alignment vertical="top" shrinkToFit="1"/>
    </xf>
    <xf numFmtId="0" fontId="23" fillId="0" borderId="0" xfId="3" applyAlignment="1">
      <alignment vertical="top" shrinkToFit="1"/>
    </xf>
    <xf numFmtId="0" fontId="33" fillId="0" borderId="0" xfId="0" applyFont="1" applyAlignment="1">
      <alignment shrinkToFit="1"/>
    </xf>
    <xf numFmtId="0" fontId="1" fillId="0" borderId="0" xfId="0" applyFont="1" applyBorder="1" applyAlignment="1">
      <alignment vertical="top" shrinkToFit="1"/>
    </xf>
    <xf numFmtId="0" fontId="50" fillId="10" borderId="0" xfId="1" applyFont="1" applyFill="1" applyAlignment="1">
      <alignment vertical="top" shrinkToFit="1"/>
    </xf>
    <xf numFmtId="0" fontId="50" fillId="0" borderId="0" xfId="1" applyFont="1" applyAlignment="1">
      <alignment shrinkToFit="1"/>
    </xf>
    <xf numFmtId="0" fontId="50" fillId="0" borderId="0" xfId="1" applyFont="1" applyAlignment="1">
      <alignment vertical="top" shrinkToFit="1"/>
    </xf>
    <xf numFmtId="0" fontId="51" fillId="0" borderId="0" xfId="0" applyFont="1" applyAlignment="1">
      <alignment vertical="center"/>
    </xf>
    <xf numFmtId="0" fontId="26" fillId="4" borderId="0" xfId="2" applyNumberFormat="1" applyFill="1" applyBorder="1" applyAlignment="1">
      <alignment vertical="center"/>
    </xf>
    <xf numFmtId="0" fontId="18" fillId="4" borderId="0" xfId="0" applyNumberFormat="1" applyFont="1" applyFill="1" applyBorder="1" applyAlignment="1">
      <alignment vertical="center"/>
    </xf>
    <xf numFmtId="0" fontId="52" fillId="0" borderId="0" xfId="0" applyNumberFormat="1" applyFont="1" applyAlignment="1"/>
    <xf numFmtId="0" fontId="53" fillId="0" borderId="0" xfId="0" applyNumberFormat="1" applyFont="1" applyAlignment="1"/>
    <xf numFmtId="0" fontId="14" fillId="4" borderId="0" xfId="3" applyNumberFormat="1" applyFont="1" applyFill="1" applyBorder="1" applyAlignment="1">
      <alignment horizontal="left" vertical="center"/>
    </xf>
    <xf numFmtId="0" fontId="26"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8" fillId="0" borderId="0" xfId="0" applyFont="1" applyFill="1" applyBorder="1" applyAlignment="1">
      <alignment vertical="center" wrapText="1"/>
    </xf>
    <xf numFmtId="1" fontId="40" fillId="0" borderId="0" xfId="0" applyNumberFormat="1" applyFont="1" applyFill="1" applyBorder="1" applyAlignment="1">
      <alignment vertical="center" wrapText="1"/>
    </xf>
    <xf numFmtId="0" fontId="23" fillId="0" borderId="0" xfId="0" applyFont="1" applyFill="1" applyBorder="1">
      <alignment vertical="top" wrapText="1"/>
    </xf>
    <xf numFmtId="0" fontId="33" fillId="0" borderId="0" xfId="0" applyNumberFormat="1" applyFont="1" applyFill="1" applyAlignment="1">
      <alignment shrinkToFit="1"/>
    </xf>
    <xf numFmtId="164" fontId="18" fillId="10" borderId="61" xfId="0" applyNumberFormat="1" applyFont="1" applyFill="1" applyBorder="1" applyAlignment="1">
      <alignment horizontal="center" vertical="center"/>
    </xf>
    <xf numFmtId="0" fontId="4" fillId="0" borderId="19" xfId="3" applyFont="1" applyBorder="1" applyAlignment="1">
      <alignment horizontal="left" vertical="center" wrapText="1"/>
    </xf>
    <xf numFmtId="0" fontId="23" fillId="0" borderId="19" xfId="3" applyBorder="1">
      <alignment vertical="top" wrapText="1"/>
    </xf>
    <xf numFmtId="0" fontId="14" fillId="4" borderId="62" xfId="0" applyNumberFormat="1" applyFont="1" applyFill="1" applyBorder="1" applyAlignment="1">
      <alignment vertical="center"/>
    </xf>
    <xf numFmtId="0" fontId="14" fillId="4" borderId="42" xfId="0" applyNumberFormat="1" applyFont="1" applyFill="1" applyBorder="1" applyAlignment="1">
      <alignment vertical="center"/>
    </xf>
    <xf numFmtId="0" fontId="14" fillId="4" borderId="26" xfId="0" applyNumberFormat="1" applyFont="1" applyFill="1" applyBorder="1" applyAlignment="1">
      <alignment vertical="center"/>
    </xf>
    <xf numFmtId="0" fontId="23" fillId="0" borderId="63" xfId="3" applyBorder="1" applyAlignment="1">
      <alignment vertical="center" wrapText="1"/>
    </xf>
    <xf numFmtId="0" fontId="21" fillId="0" borderId="0" xfId="0" applyNumberFormat="1" applyFont="1" applyFill="1" applyBorder="1" applyAlignment="1">
      <alignment vertical="center"/>
    </xf>
    <xf numFmtId="0" fontId="4" fillId="0" borderId="0" xfId="0" applyFont="1" applyAlignment="1">
      <alignment vertical="top"/>
    </xf>
    <xf numFmtId="0" fontId="28" fillId="0" borderId="0" xfId="0" applyNumberFormat="1" applyFont="1" applyFill="1" applyBorder="1" applyAlignment="1">
      <alignment vertical="center"/>
    </xf>
    <xf numFmtId="0" fontId="16" fillId="0" borderId="0" xfId="0" applyNumberFormat="1" applyFont="1" applyFill="1" applyBorder="1" applyAlignment="1">
      <alignment vertical="center"/>
    </xf>
    <xf numFmtId="0" fontId="4" fillId="0" borderId="0" xfId="0" applyFont="1" applyAlignment="1">
      <alignment vertical="center"/>
    </xf>
    <xf numFmtId="0" fontId="4" fillId="19" borderId="0" xfId="0" applyFont="1" applyFill="1" applyAlignment="1">
      <alignment horizontal="right" vertical="center"/>
    </xf>
    <xf numFmtId="0" fontId="3" fillId="2" borderId="42" xfId="3" applyNumberFormat="1" applyFont="1" applyFill="1" applyBorder="1" applyAlignment="1">
      <alignment vertical="center"/>
    </xf>
    <xf numFmtId="0" fontId="3" fillId="2" borderId="26" xfId="3" applyNumberFormat="1" applyFont="1" applyFill="1" applyBorder="1" applyAlignment="1">
      <alignment vertical="center"/>
    </xf>
    <xf numFmtId="0" fontId="4" fillId="2" borderId="0" xfId="3" applyNumberFormat="1" applyFont="1" applyFill="1" applyAlignment="1">
      <alignment wrapText="1"/>
    </xf>
    <xf numFmtId="0" fontId="23" fillId="0" borderId="0" xfId="3" applyAlignment="1">
      <alignment vertical="top"/>
    </xf>
    <xf numFmtId="0" fontId="1" fillId="0" borderId="0" xfId="3" applyFont="1">
      <alignment vertical="top" wrapText="1"/>
    </xf>
    <xf numFmtId="0" fontId="5" fillId="17" borderId="0" xfId="0" applyNumberFormat="1" applyFont="1" applyFill="1" applyBorder="1" applyAlignment="1" applyProtection="1">
      <alignment horizontal="center" vertical="center" wrapText="1"/>
    </xf>
    <xf numFmtId="0" fontId="19" fillId="3" borderId="3" xfId="0" applyNumberFormat="1" applyFont="1" applyFill="1" applyBorder="1" applyAlignment="1" applyProtection="1">
      <alignment vertical="center"/>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42"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6" fillId="4" borderId="0" xfId="2" applyNumberFormat="1" applyFill="1" applyBorder="1" applyAlignment="1" applyProtection="1">
      <alignment vertical="center"/>
    </xf>
    <xf numFmtId="0" fontId="14" fillId="4" borderId="26"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4" fillId="2" borderId="12"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3" fillId="24" borderId="0" xfId="3" applyFill="1">
      <alignment vertical="top" wrapText="1"/>
    </xf>
    <xf numFmtId="0" fontId="55" fillId="4" borderId="3" xfId="3" applyNumberFormat="1" applyFont="1" applyFill="1" applyBorder="1" applyAlignment="1">
      <alignment vertical="center"/>
    </xf>
    <xf numFmtId="0" fontId="23" fillId="0" borderId="1" xfId="0" applyFont="1" applyBorder="1" applyAlignment="1">
      <alignment horizontal="left" vertical="center"/>
    </xf>
    <xf numFmtId="0" fontId="23" fillId="0" borderId="40"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0" fontId="23" fillId="0" borderId="40" xfId="0" applyFont="1" applyBorder="1" applyAlignment="1">
      <alignment horizontal="center" vertical="center" wrapText="1"/>
    </xf>
    <xf numFmtId="0" fontId="36" fillId="0" borderId="0" xfId="0" applyFont="1">
      <alignment vertical="top" wrapText="1"/>
    </xf>
    <xf numFmtId="0" fontId="26" fillId="0" borderId="1" xfId="2" applyNumberFormat="1" applyFill="1" applyBorder="1" applyAlignment="1">
      <alignment horizontal="left" vertical="center"/>
    </xf>
    <xf numFmtId="0" fontId="16" fillId="25" borderId="8" xfId="0" applyNumberFormat="1" applyFont="1" applyFill="1" applyBorder="1" applyAlignment="1">
      <alignment horizontal="left" vertical="center" wrapText="1"/>
    </xf>
    <xf numFmtId="0" fontId="9" fillId="15" borderId="0" xfId="1" applyFont="1" applyFill="1" applyAlignment="1">
      <alignment horizontal="center" vertical="center" wrapText="1"/>
    </xf>
    <xf numFmtId="0" fontId="28" fillId="0" borderId="2" xfId="0" applyNumberFormat="1" applyFont="1" applyFill="1" applyBorder="1" applyAlignment="1">
      <alignment vertical="center" wrapText="1"/>
    </xf>
    <xf numFmtId="14" fontId="4" fillId="0" borderId="50" xfId="3" applyNumberFormat="1" applyFont="1" applyBorder="1" applyAlignment="1">
      <alignment horizontal="left" vertical="center"/>
    </xf>
    <xf numFmtId="0" fontId="21" fillId="0" borderId="3" xfId="0" applyNumberFormat="1" applyFont="1" applyFill="1" applyBorder="1" applyAlignment="1">
      <alignment vertical="center" wrapText="1"/>
    </xf>
    <xf numFmtId="0" fontId="16" fillId="0" borderId="8" xfId="0" applyNumberFormat="1"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21" fillId="0" borderId="2" xfId="0" applyNumberFormat="1" applyFont="1" applyFill="1" applyBorder="1" applyAlignment="1">
      <alignment vertical="center" wrapText="1"/>
    </xf>
    <xf numFmtId="0" fontId="28" fillId="25" borderId="2" xfId="0" applyNumberFormat="1" applyFont="1" applyFill="1" applyBorder="1" applyAlignment="1">
      <alignment vertical="center"/>
    </xf>
    <xf numFmtId="0" fontId="28" fillId="25" borderId="2" xfId="0" applyNumberFormat="1" applyFont="1" applyFill="1" applyBorder="1" applyAlignment="1">
      <alignment vertical="center" wrapText="1"/>
    </xf>
    <xf numFmtId="15" fontId="28" fillId="0" borderId="2" xfId="0" applyNumberFormat="1" applyFont="1" applyFill="1" applyBorder="1" applyAlignment="1">
      <alignment vertical="center" wrapText="1"/>
    </xf>
    <xf numFmtId="0" fontId="16" fillId="0" borderId="3" xfId="0" applyNumberFormat="1" applyFont="1" applyFill="1" applyBorder="1" applyAlignment="1">
      <alignment horizontal="center" vertical="center" wrapText="1"/>
    </xf>
    <xf numFmtId="0" fontId="28" fillId="10" borderId="2" xfId="0" applyNumberFormat="1" applyFont="1" applyFill="1" applyBorder="1" applyAlignment="1">
      <alignment vertical="center" wrapText="1"/>
    </xf>
    <xf numFmtId="0" fontId="16" fillId="25" borderId="2" xfId="0" applyNumberFormat="1" applyFont="1" applyFill="1" applyBorder="1" applyAlignment="1">
      <alignment vertical="center"/>
    </xf>
    <xf numFmtId="0" fontId="26" fillId="0" borderId="2" xfId="2" applyNumberFormat="1" applyFill="1" applyBorder="1" applyAlignment="1">
      <alignment vertical="center"/>
    </xf>
    <xf numFmtId="0" fontId="26" fillId="0" borderId="2" xfId="2" applyBorder="1" applyAlignment="1">
      <alignment vertical="center" wrapText="1"/>
    </xf>
    <xf numFmtId="0" fontId="28" fillId="25" borderId="2" xfId="0" applyNumberFormat="1" applyFont="1" applyFill="1" applyBorder="1">
      <alignment vertical="top" wrapText="1"/>
    </xf>
    <xf numFmtId="0" fontId="28" fillId="0" borderId="2" xfId="0" applyNumberFormat="1" applyFont="1" applyFill="1" applyBorder="1">
      <alignment vertical="top" wrapText="1"/>
    </xf>
    <xf numFmtId="0" fontId="16" fillId="0" borderId="2" xfId="0" applyNumberFormat="1" applyFont="1" applyFill="1" applyBorder="1">
      <alignment vertical="top" wrapText="1"/>
    </xf>
    <xf numFmtId="1" fontId="40" fillId="0" borderId="8"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3" xfId="0" applyNumberFormat="1" applyFont="1" applyFill="1" applyBorder="1">
      <alignment vertical="top" wrapText="1"/>
    </xf>
    <xf numFmtId="0" fontId="16" fillId="0" borderId="2" xfId="0" applyFont="1" applyBorder="1" applyAlignment="1">
      <alignment vertical="center" wrapText="1"/>
    </xf>
    <xf numFmtId="0" fontId="23" fillId="0" borderId="3" xfId="0" applyFont="1" applyBorder="1">
      <alignment vertical="top" wrapText="1"/>
    </xf>
    <xf numFmtId="0" fontId="56" fillId="0" borderId="0" xfId="0" applyFont="1">
      <alignment vertical="top" wrapText="1"/>
    </xf>
    <xf numFmtId="0" fontId="4" fillId="0" borderId="0" xfId="0" applyFont="1" applyAlignment="1"/>
    <xf numFmtId="0" fontId="26" fillId="0" borderId="2" xfId="2" applyNumberFormat="1" applyFill="1" applyBorder="1" applyAlignment="1">
      <alignment vertical="center" wrapText="1"/>
    </xf>
    <xf numFmtId="0" fontId="21" fillId="0" borderId="2" xfId="0" applyNumberFormat="1" applyFont="1" applyFill="1" applyBorder="1">
      <alignment vertical="top" wrapText="1"/>
    </xf>
    <xf numFmtId="0" fontId="7" fillId="25" borderId="0" xfId="0" applyFont="1" applyFill="1">
      <alignment vertical="top" wrapText="1"/>
    </xf>
    <xf numFmtId="0" fontId="4" fillId="25" borderId="0" xfId="0" applyFont="1" applyFill="1">
      <alignment vertical="top" wrapText="1"/>
    </xf>
    <xf numFmtId="0" fontId="17" fillId="4" borderId="0" xfId="0" applyNumberFormat="1" applyFont="1" applyFill="1" applyBorder="1" applyAlignment="1" applyProtection="1">
      <alignment vertical="center"/>
    </xf>
    <xf numFmtId="0" fontId="17" fillId="4" borderId="42" xfId="0" applyNumberFormat="1" applyFont="1" applyFill="1" applyBorder="1" applyAlignment="1" applyProtection="1">
      <alignment vertical="center"/>
    </xf>
    <xf numFmtId="0" fontId="2" fillId="17" borderId="24" xfId="0" applyNumberFormat="1" applyFont="1" applyFill="1" applyBorder="1" applyAlignment="1" applyProtection="1">
      <alignment vertical="center"/>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1" xfId="0" applyNumberFormat="1" applyFont="1" applyFill="1" applyBorder="1" applyAlignment="1" applyProtection="1">
      <alignment horizontal="center" vertical="center"/>
    </xf>
    <xf numFmtId="164" fontId="18" fillId="10" borderId="5" xfId="0" applyNumberFormat="1" applyFont="1" applyFill="1" applyBorder="1" applyAlignment="1" applyProtection="1">
      <alignment horizontal="center" vertical="center"/>
    </xf>
    <xf numFmtId="164" fontId="18" fillId="10" borderId="2"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vertical="center"/>
    </xf>
    <xf numFmtId="0" fontId="19" fillId="3" borderId="2" xfId="0" applyNumberFormat="1" applyFont="1" applyFill="1" applyBorder="1" applyAlignment="1" applyProtection="1">
      <alignment vertical="center"/>
    </xf>
    <xf numFmtId="0" fontId="19" fillId="3" borderId="1" xfId="0" applyNumberFormat="1" applyFont="1" applyFill="1" applyBorder="1" applyAlignment="1" applyProtection="1">
      <alignment horizontal="center" vertical="center" wrapText="1"/>
    </xf>
    <xf numFmtId="0" fontId="19" fillId="3" borderId="5" xfId="0" applyNumberFormat="1" applyFont="1" applyFill="1" applyBorder="1" applyAlignment="1" applyProtection="1">
      <alignment horizontal="center" vertical="center" wrapText="1"/>
    </xf>
    <xf numFmtId="0" fontId="19" fillId="3" borderId="2" xfId="0" applyNumberFormat="1" applyFont="1" applyFill="1" applyBorder="1" applyAlignment="1" applyProtection="1">
      <alignment horizontal="center" vertical="center" wrapText="1"/>
    </xf>
    <xf numFmtId="0" fontId="17" fillId="4" borderId="7" xfId="0" applyNumberFormat="1" applyFont="1" applyFill="1" applyBorder="1" applyAlignment="1" applyProtection="1">
      <alignment vertical="center"/>
    </xf>
    <xf numFmtId="0" fontId="17" fillId="4" borderId="62" xfId="0" applyNumberFormat="1" applyFont="1" applyFill="1" applyBorder="1" applyAlignment="1" applyProtection="1">
      <alignment vertical="center"/>
    </xf>
    <xf numFmtId="0" fontId="17" fillId="4" borderId="7" xfId="0" applyNumberFormat="1" applyFont="1" applyFill="1" applyBorder="1" applyAlignment="1">
      <alignment vertical="center"/>
    </xf>
    <xf numFmtId="0" fontId="17" fillId="4" borderId="62" xfId="0" applyNumberFormat="1" applyFont="1" applyFill="1" applyBorder="1" applyAlignment="1">
      <alignment vertical="center"/>
    </xf>
    <xf numFmtId="0" fontId="17" fillId="4" borderId="0" xfId="0" applyNumberFormat="1" applyFont="1" applyFill="1" applyBorder="1" applyAlignment="1">
      <alignment vertical="center"/>
    </xf>
    <xf numFmtId="0" fontId="17" fillId="4" borderId="42" xfId="0" applyNumberFormat="1" applyFont="1" applyFill="1" applyBorder="1" applyAlignment="1">
      <alignment vertical="center"/>
    </xf>
    <xf numFmtId="0" fontId="2" fillId="17" borderId="24" xfId="0" applyNumberFormat="1" applyFont="1" applyFill="1" applyBorder="1" applyAlignment="1">
      <alignment horizontal="center" vertical="center"/>
    </xf>
    <xf numFmtId="0" fontId="5" fillId="17" borderId="24"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xf>
    <xf numFmtId="0" fontId="17" fillId="2" borderId="2" xfId="0" applyNumberFormat="1" applyFont="1" applyFill="1" applyBorder="1" applyAlignment="1">
      <alignment horizontal="center" vertical="center"/>
    </xf>
    <xf numFmtId="164" fontId="18" fillId="10" borderId="1" xfId="0" applyNumberFormat="1" applyFont="1" applyFill="1" applyBorder="1" applyAlignment="1">
      <alignment horizontal="center" vertical="center"/>
    </xf>
    <xf numFmtId="164" fontId="18" fillId="10" borderId="5" xfId="0" applyNumberFormat="1" applyFont="1" applyFill="1" applyBorder="1" applyAlignment="1">
      <alignment horizontal="center" vertical="center"/>
    </xf>
    <xf numFmtId="164" fontId="18" fillId="10" borderId="2" xfId="0" applyNumberFormat="1" applyFont="1" applyFill="1" applyBorder="1" applyAlignment="1">
      <alignment horizontal="center" vertical="center"/>
    </xf>
    <xf numFmtId="0" fontId="19" fillId="3" borderId="1" xfId="0" applyNumberFormat="1" applyFont="1" applyFill="1" applyBorder="1" applyAlignment="1">
      <alignment horizontal="center" vertical="center"/>
    </xf>
    <xf numFmtId="0" fontId="19" fillId="3" borderId="5" xfId="0" applyNumberFormat="1" applyFont="1" applyFill="1" applyBorder="1" applyAlignment="1">
      <alignment horizontal="center" vertical="center"/>
    </xf>
    <xf numFmtId="0" fontId="19" fillId="3" borderId="2" xfId="0" applyNumberFormat="1" applyFont="1" applyFill="1" applyBorder="1" applyAlignment="1">
      <alignment horizontal="center" vertical="center"/>
    </xf>
    <xf numFmtId="0" fontId="17" fillId="4" borderId="0" xfId="0" applyNumberFormat="1" applyFont="1" applyFill="1" applyBorder="1" applyAlignment="1">
      <alignment horizontal="left" vertical="center"/>
    </xf>
    <xf numFmtId="0" fontId="17" fillId="4" borderId="42" xfId="0" applyNumberFormat="1" applyFont="1" applyFill="1" applyBorder="1" applyAlignment="1">
      <alignment horizontal="left" vertical="center"/>
    </xf>
    <xf numFmtId="0" fontId="18" fillId="4" borderId="0" xfId="0" applyNumberFormat="1" applyFont="1" applyFill="1" applyBorder="1" applyAlignment="1">
      <alignment vertical="center"/>
    </xf>
    <xf numFmtId="0" fontId="18" fillId="4" borderId="42" xfId="0" applyNumberFormat="1" applyFont="1" applyFill="1" applyBorder="1" applyAlignment="1">
      <alignment vertical="center"/>
    </xf>
    <xf numFmtId="0" fontId="26" fillId="4" borderId="0" xfId="2" applyNumberFormat="1" applyFill="1" applyBorder="1" applyAlignment="1">
      <alignment vertical="center"/>
    </xf>
    <xf numFmtId="0" fontId="26" fillId="4" borderId="42" xfId="2" applyNumberFormat="1" applyFill="1" applyBorder="1" applyAlignment="1">
      <alignment vertical="center"/>
    </xf>
    <xf numFmtId="0" fontId="19" fillId="3" borderId="1" xfId="3" applyNumberFormat="1" applyFont="1" applyFill="1" applyBorder="1" applyAlignment="1">
      <alignment vertical="center"/>
    </xf>
    <xf numFmtId="0" fontId="19" fillId="3" borderId="2" xfId="3" applyNumberFormat="1" applyFont="1" applyFill="1" applyBorder="1" applyAlignment="1">
      <alignment vertical="center"/>
    </xf>
    <xf numFmtId="0" fontId="19" fillId="3" borderId="8" xfId="0" applyNumberFormat="1" applyFont="1" applyFill="1" applyBorder="1" applyAlignment="1">
      <alignment horizontal="center" vertical="center" wrapText="1"/>
    </xf>
    <xf numFmtId="0" fontId="19" fillId="3" borderId="24" xfId="0" applyNumberFormat="1" applyFont="1" applyFill="1" applyBorder="1" applyAlignment="1">
      <alignment horizontal="center" vertical="center" wrapText="1"/>
    </xf>
    <xf numFmtId="0" fontId="19" fillId="3" borderId="26"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xf>
    <xf numFmtId="0" fontId="21" fillId="0" borderId="5" xfId="0" applyNumberFormat="1" applyFont="1" applyFill="1" applyBorder="1" applyAlignment="1">
      <alignment horizontal="left" vertical="center"/>
    </xf>
    <xf numFmtId="0" fontId="21" fillId="0" borderId="2" xfId="0" applyNumberFormat="1" applyFont="1" applyFill="1" applyBorder="1" applyAlignment="1">
      <alignment horizontal="left" vertical="center"/>
    </xf>
    <xf numFmtId="0" fontId="21" fillId="0" borderId="61" xfId="0" applyNumberFormat="1" applyFont="1" applyFill="1" applyBorder="1" applyAlignment="1">
      <alignment horizontal="left" vertical="center"/>
    </xf>
    <xf numFmtId="0" fontId="21" fillId="0" borderId="7" xfId="0" applyNumberFormat="1" applyFont="1" applyFill="1" applyBorder="1" applyAlignment="1">
      <alignment horizontal="left" vertical="center"/>
    </xf>
    <xf numFmtId="0" fontId="21" fillId="0" borderId="62" xfId="0" applyNumberFormat="1" applyFont="1" applyFill="1" applyBorder="1" applyAlignment="1">
      <alignment horizontal="left" vertical="center"/>
    </xf>
    <xf numFmtId="0" fontId="19" fillId="3" borderId="1" xfId="3" applyNumberFormat="1" applyFont="1" applyFill="1" applyBorder="1" applyAlignment="1">
      <alignment horizontal="center" vertical="center"/>
    </xf>
    <xf numFmtId="0" fontId="19" fillId="3" borderId="2" xfId="3" applyNumberFormat="1" applyFont="1" applyFill="1" applyBorder="1" applyAlignment="1">
      <alignment horizontal="center"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19" fillId="3" borderId="1" xfId="0" applyNumberFormat="1" applyFont="1" applyFill="1" applyBorder="1" applyAlignment="1">
      <alignment vertical="center"/>
    </xf>
    <xf numFmtId="0" fontId="19" fillId="3" borderId="2" xfId="0" applyNumberFormat="1" applyFont="1" applyFill="1" applyBorder="1" applyAlignment="1">
      <alignment vertical="center"/>
    </xf>
    <xf numFmtId="0" fontId="19" fillId="3" borderId="1" xfId="0" applyNumberFormat="1" applyFont="1" applyFill="1" applyBorder="1" applyAlignment="1">
      <alignment horizontal="center" vertical="center" wrapText="1"/>
    </xf>
    <xf numFmtId="0" fontId="19" fillId="3" borderId="5" xfId="0" applyNumberFormat="1" applyFont="1" applyFill="1" applyBorder="1" applyAlignment="1">
      <alignment horizontal="center" vertical="center" wrapText="1"/>
    </xf>
    <xf numFmtId="0" fontId="19" fillId="3" borderId="2" xfId="0" applyNumberFormat="1" applyFont="1" applyFill="1" applyBorder="1" applyAlignment="1">
      <alignment horizontal="center" vertical="center" wrapText="1"/>
    </xf>
    <xf numFmtId="0" fontId="32"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7ECCA0"/>
      <color rgb="FFBF000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optimalsolutionsgroup.com" TargetMode="External"/><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app.box.com/s/vxzh6w78l1tvvuvnwqml29r8zpsnditj" TargetMode="External"/><Relationship Id="rId2" Type="http://schemas.openxmlformats.org/officeDocument/2006/relationships/hyperlink" Target="https://app.box.com/s/pb3xvnkam1ft8htypu7wxikqvdj8f45y" TargetMode="External"/><Relationship Id="rId1" Type="http://schemas.openxmlformats.org/officeDocument/2006/relationships/hyperlink" Target="http://www.educause.edu/HECVAT"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info@optimalsolutionsgroup.com" TargetMode="External"/><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pp.box.com/s/vxzh6w78l1tvvuvnwqml29r8zpsnditj" TargetMode="External"/><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K75"/>
  <sheetViews>
    <sheetView showGridLines="0" showZeros="0" tabSelected="1" topLeftCell="A2" zoomScale="80" zoomScaleNormal="80" workbookViewId="0">
      <selection activeCell="D7" sqref="D7"/>
    </sheetView>
  </sheetViews>
  <sheetFormatPr defaultColWidth="0" defaultRowHeight="0" customHeight="1" zeroHeight="1"/>
  <cols>
    <col min="1" max="1" width="8.296875" customWidth="1"/>
    <col min="2" max="2" width="55.09765625" style="1" customWidth="1"/>
    <col min="3" max="3" width="18.8984375" style="14" bestFit="1" customWidth="1"/>
    <col min="4" max="4" width="37.69921875" style="15" customWidth="1"/>
    <col min="5" max="5" width="32" style="16" customWidth="1"/>
    <col min="6" max="6" width="30.69921875" style="1" customWidth="1"/>
    <col min="7" max="7" width="16.59765625" style="1" hidden="1" customWidth="1"/>
    <col min="8" max="8" width="18.09765625" style="44" hidden="1" customWidth="1"/>
    <col min="9" max="9" width="18.09765625" style="1" hidden="1" customWidth="1"/>
    <col min="10" max="10" width="4.5" style="1" hidden="1" customWidth="1"/>
    <col min="11" max="11" width="6.59765625" style="1" hidden="1" customWidth="1"/>
    <col min="12" max="16384" width="6.59765625" hidden="1"/>
  </cols>
  <sheetData>
    <row r="1" spans="1:8" ht="0" hidden="1" customHeight="1">
      <c r="A1" t="s">
        <v>0</v>
      </c>
    </row>
    <row r="2" spans="1:8" ht="36" customHeight="1">
      <c r="A2" s="365" t="s">
        <v>1</v>
      </c>
      <c r="B2" s="365"/>
      <c r="C2" s="365"/>
      <c r="D2" s="365"/>
      <c r="E2" s="365"/>
      <c r="F2" s="307" t="str">
        <f>'Auto Responses'!$A$36</f>
        <v>Version 4.02</v>
      </c>
    </row>
    <row r="3" spans="1:8" s="1" customFormat="1" ht="29.1" customHeight="1">
      <c r="A3" s="366" t="s">
        <v>2</v>
      </c>
      <c r="B3" s="367"/>
      <c r="C3" s="368"/>
      <c r="D3" s="369"/>
      <c r="E3" s="369"/>
      <c r="F3" s="370"/>
      <c r="H3" s="44"/>
    </row>
    <row r="4" spans="1:8" s="1" customFormat="1" ht="36" customHeight="1">
      <c r="A4" s="371" t="s">
        <v>3</v>
      </c>
      <c r="B4" s="372"/>
      <c r="C4" s="373"/>
      <c r="D4" s="374"/>
      <c r="E4" s="374"/>
      <c r="F4" s="375"/>
      <c r="H4" s="44"/>
    </row>
    <row r="5" spans="1:8" s="1" customFormat="1" ht="19.5" customHeight="1">
      <c r="A5" s="376" t="str">
        <f>HLOOKUP($A$4,'Auto Responses'!$D$2:$D$8,2,0)&amp;""</f>
        <v>1. Complete the "Start Here" tab and review the "Required Questions" guidance to find the other sections are required for your product or service.</v>
      </c>
      <c r="B5" s="376"/>
      <c r="C5" s="376"/>
      <c r="D5" s="376"/>
      <c r="E5" s="376"/>
      <c r="F5" s="377"/>
      <c r="H5" s="44"/>
    </row>
    <row r="6" spans="1:8" s="1" customFormat="1" ht="19.5" customHeight="1">
      <c r="A6" s="363" t="str">
        <f>HLOOKUP($A$4,'Auto Responses'!$D$2:$D$8,3,0)&amp;""</f>
        <v>2. Complete the "Organization" tab and the applicable questions in each of the next 5 tabs (Product through Privacy) that apply, based on your answers to the "Required Questions."</v>
      </c>
      <c r="B6" s="363"/>
      <c r="C6" s="363"/>
      <c r="D6" s="363"/>
      <c r="E6" s="363"/>
      <c r="F6" s="364"/>
      <c r="H6" s="44"/>
    </row>
    <row r="7" spans="1:8" s="1" customFormat="1" ht="19.5" customHeight="1">
      <c r="A7" s="309" t="str">
        <f>HLOOKUP($A$4,'Auto Responses'!$D$2:$D$8,4,0)&amp;""</f>
        <v xml:space="preserve">3. Guidance in column E may change based on your answers to prompt details in "Additional Information." If leaving an answer blank, you must also state why in "Additional Information". </v>
      </c>
      <c r="B7" s="310"/>
      <c r="C7" s="311"/>
      <c r="D7" s="310"/>
      <c r="E7" s="310"/>
      <c r="F7" s="312"/>
      <c r="H7" s="44"/>
    </row>
    <row r="8" spans="1:8" s="1" customFormat="1" ht="19.5" customHeight="1">
      <c r="A8" s="309" t="str">
        <f>HLOOKUP($A$4,'Auto Responses'!$D$2:$D$8,5,0)&amp;""</f>
        <v>4. DO NOT complete any fields in the "Evaluation" sheets or the "Analyst Notes" column.</v>
      </c>
      <c r="B8" s="310"/>
      <c r="C8" s="311"/>
      <c r="D8" s="310"/>
      <c r="E8" s="310"/>
      <c r="F8" s="312"/>
      <c r="H8" s="44"/>
    </row>
    <row r="9" spans="1:8" s="1" customFormat="1" ht="19.5" customHeight="1">
      <c r="A9" s="309" t="str">
        <f>HLOOKUP($A$4,'Auto Responses'!$D$2:$D$8,6,0)&amp;""</f>
        <v>5. Return the completed file to institutions.</v>
      </c>
      <c r="B9" s="310"/>
      <c r="C9" s="311"/>
      <c r="D9" s="310"/>
      <c r="E9" s="310"/>
      <c r="F9" s="312"/>
      <c r="H9" s="44"/>
    </row>
    <row r="10" spans="1:8" s="1" customFormat="1" ht="19.5" customHeight="1">
      <c r="A10" s="313" t="str">
        <f>HLOOKUP($A$4,'Auto Responses'!$D$2:$D$8,7,0)&amp;""</f>
        <v>* Denotes critical questions. Critical questions are those deemed most important to institutions by higher education volunteers.</v>
      </c>
      <c r="B10" s="310"/>
      <c r="C10" s="311"/>
      <c r="D10" s="310"/>
      <c r="E10" s="310"/>
      <c r="F10" s="312"/>
      <c r="H10" s="44"/>
    </row>
    <row r="11" spans="1:8" s="1" customFormat="1" ht="19.5" customHeight="1">
      <c r="A11" s="314" t="str">
        <f>HLOOKUP($A$4,'Auto Responses'!$D$2:$D$9,8,0)&amp;""</f>
        <v>For full instructions, please visit educause.edu/HECVAT</v>
      </c>
      <c r="B11" s="310"/>
      <c r="C11" s="311"/>
      <c r="D11" s="310"/>
      <c r="E11" s="310"/>
      <c r="F11" s="315"/>
      <c r="H11" s="44"/>
    </row>
    <row r="12" spans="1:8" s="1" customFormat="1" ht="36" customHeight="1">
      <c r="A12" s="316" t="str">
        <f>VLOOKUP(LEFT($A13,4),'Auto Responses'!$N$4:$O$38,2,0)&amp;""</f>
        <v xml:space="preserve"> General Information</v>
      </c>
      <c r="B12" s="308"/>
      <c r="C12" s="317"/>
      <c r="D12" s="317"/>
      <c r="E12" s="318"/>
      <c r="F12" s="318"/>
      <c r="H12" s="44"/>
    </row>
    <row r="13" spans="1:8" s="1" customFormat="1" ht="22.35" customHeight="1">
      <c r="A13" s="25" t="s">
        <v>4</v>
      </c>
      <c r="B13" s="27" t="str">
        <f>VLOOKUP($A13,Questions!$A$2:$W$333,2,0)&amp;""</f>
        <v>Solution Provider Name</v>
      </c>
      <c r="C13" s="93" t="s">
        <v>5</v>
      </c>
      <c r="D13" s="41"/>
      <c r="E13" s="41"/>
      <c r="F13" s="67"/>
      <c r="H13" s="44"/>
    </row>
    <row r="14" spans="1:8" s="1" customFormat="1" ht="22.35" customHeight="1">
      <c r="A14" s="25" t="s">
        <v>6</v>
      </c>
      <c r="B14" s="27" t="str">
        <f>VLOOKUP($A14,Questions!$A$2:$W$333,2,0)&amp;""</f>
        <v>Solution Name</v>
      </c>
      <c r="C14" s="93" t="s">
        <v>7</v>
      </c>
      <c r="D14" s="42"/>
      <c r="E14" s="42"/>
      <c r="F14" s="67"/>
      <c r="H14" s="44"/>
    </row>
    <row r="15" spans="1:8" s="1" customFormat="1" ht="22.35" customHeight="1">
      <c r="A15" s="25" t="s">
        <v>8</v>
      </c>
      <c r="B15" s="27" t="str">
        <f>VLOOKUP($A15,Questions!$A$2:$W$333,2,0)&amp;""</f>
        <v>Solution Description</v>
      </c>
      <c r="C15" s="93" t="s">
        <v>9</v>
      </c>
      <c r="D15" s="42"/>
      <c r="E15" s="42"/>
      <c r="F15" s="67"/>
      <c r="H15" s="44"/>
    </row>
    <row r="16" spans="1:8" s="1" customFormat="1" ht="22.35" customHeight="1">
      <c r="A16" s="25" t="s">
        <v>10</v>
      </c>
      <c r="B16" s="27" t="str">
        <f>VLOOKUP($A16,Questions!$A$2:$W$333,2,0)&amp;""</f>
        <v>Solution Provider Contact Name</v>
      </c>
      <c r="C16" s="93" t="s">
        <v>11</v>
      </c>
      <c r="D16" s="42"/>
      <c r="E16" s="42"/>
      <c r="F16" s="67"/>
      <c r="H16" s="44"/>
    </row>
    <row r="17" spans="1:8" s="1" customFormat="1" ht="22.35" customHeight="1">
      <c r="A17" s="25" t="s">
        <v>12</v>
      </c>
      <c r="B17" s="27" t="str">
        <f>VLOOKUP($A17,Questions!$A$2:$W$333,2,0)&amp;""</f>
        <v>Solution Provider Contact Title</v>
      </c>
      <c r="C17" s="93" t="s">
        <v>13</v>
      </c>
      <c r="E17" s="42"/>
      <c r="F17" s="67"/>
      <c r="H17" s="44"/>
    </row>
    <row r="18" spans="1:8" s="1" customFormat="1" ht="22.35" customHeight="1">
      <c r="A18" s="25" t="s">
        <v>14</v>
      </c>
      <c r="B18" s="27" t="str">
        <f>VLOOKUP($A18,Questions!$A$2:$W$333,2,0)&amp;""</f>
        <v>Solution Provider Contact Email</v>
      </c>
      <c r="C18" s="332" t="s">
        <v>15</v>
      </c>
      <c r="D18" s="42"/>
      <c r="E18" s="42"/>
      <c r="F18" s="67"/>
      <c r="H18" s="44"/>
    </row>
    <row r="19" spans="1:8" s="1" customFormat="1" ht="22.35" customHeight="1">
      <c r="A19" s="25" t="s">
        <v>16</v>
      </c>
      <c r="B19" s="27" t="str">
        <f>VLOOKUP($A19,Questions!$A$2:$W$333,2,0)&amp;""</f>
        <v>Solution Provider Contact Phone Number</v>
      </c>
      <c r="C19" s="93" t="s">
        <v>17</v>
      </c>
      <c r="D19" s="42"/>
      <c r="E19" s="42"/>
      <c r="F19" s="67"/>
      <c r="H19" s="44"/>
    </row>
    <row r="20" spans="1:8" s="1" customFormat="1" ht="22.35" customHeight="1">
      <c r="A20" s="25" t="s">
        <v>18</v>
      </c>
      <c r="B20" s="27" t="str">
        <f>VLOOKUP($A20,Questions!$A$2:$W$333,2,0)&amp;""</f>
        <v>Country of Company Headquarters</v>
      </c>
      <c r="C20" s="93" t="s">
        <v>19</v>
      </c>
      <c r="D20" s="42"/>
      <c r="E20" s="42"/>
      <c r="F20" s="67"/>
      <c r="H20" s="44"/>
    </row>
    <row r="21" spans="1:8" s="1" customFormat="1" ht="22.35" customHeight="1">
      <c r="A21" s="25" t="s">
        <v>20</v>
      </c>
      <c r="B21" s="27" t="str">
        <f>VLOOKUP($A21,Questions!$A$2:$W$333,2,0)&amp;""</f>
        <v>Employee Work Locations (all)</v>
      </c>
      <c r="C21" s="93" t="s">
        <v>21</v>
      </c>
      <c r="D21" s="42"/>
      <c r="E21" s="42"/>
      <c r="F21" s="67"/>
      <c r="H21" s="44"/>
    </row>
    <row r="22" spans="1:8" s="1" customFormat="1" ht="37.35" customHeight="1" thickBot="1">
      <c r="A22" s="80" t="str">
        <f>VLOOKUP(LEFT($A23,4),'Auto Responses'!$N$4:$O$38,2,0)&amp;""</f>
        <v xml:space="preserve"> Company Information</v>
      </c>
      <c r="B22" s="30"/>
      <c r="C22" s="19" t="s">
        <v>22</v>
      </c>
      <c r="D22" s="40" t="s">
        <v>23</v>
      </c>
      <c r="E22" s="40" t="s">
        <v>24</v>
      </c>
      <c r="F22" s="219" t="s">
        <v>25</v>
      </c>
      <c r="H22" s="44"/>
    </row>
    <row r="23" spans="1:8" s="1" customFormat="1" ht="165" customHeight="1">
      <c r="A23" s="25" t="s">
        <v>26</v>
      </c>
      <c r="B23" s="24" t="str">
        <f>VLOOKUP($A23,Questions!$A$2:$W$333,2,0)&amp;""</f>
        <v>Do you have a dedicated software and system development team(s) (e.g., customer support, implementation, product management, etc.)?*</v>
      </c>
      <c r="C23" s="28" t="s">
        <v>27</v>
      </c>
      <c r="D23" s="335" t="s">
        <v>28</v>
      </c>
      <c r="E23" s="186" t="str">
        <f>IF($C23="Yes",VLOOKUP($A23,Questions!$A$2:$W$333,17,0)&amp;"",IF($C23="No",VLOOKUP($A23,Questions!$A$2:$W$333,16,0)&amp;"",VLOOKUP($A23,Questions!$A$2:$W$333,15,0)&amp;""))</f>
        <v>Describe the structure and size of your software and system development teams. (e.g., customer support, implementation, product management, etc.).</v>
      </c>
      <c r="F23" s="220" t="str">
        <f>VLOOKUP($A23,'Institution Evaluation'!$A$56:$E$346,5,0)&amp;""</f>
        <v/>
      </c>
      <c r="H23" s="44"/>
    </row>
    <row r="24" spans="1:8" s="1" customFormat="1" ht="36" customHeight="1">
      <c r="A24" s="25" t="s">
        <v>29</v>
      </c>
      <c r="B24" s="24" t="str">
        <f>VLOOKUP($A24,Questions!$A$2:$W$333,2,0)&amp;""</f>
        <v>Describe your organization’s business background and ownership structure, including all parent and subsidiary relationships.</v>
      </c>
      <c r="C24" s="93" t="s">
        <v>30</v>
      </c>
      <c r="D24" s="50"/>
      <c r="E24" s="186" t="str">
        <f>IF($C24="Yes",VLOOKUP($A24,Questions!$A$2:$W$333,17,0)&amp;"",IF($C24="No",VLOOKUP($A24,Questions!$A$2:$W$333,16,0)&amp;"",VLOOKUP($A24,Questions!$A$2:$W$333,15,0)&amp;""))</f>
        <v>Include circumstances that may involve offshoring or multinational agreements.</v>
      </c>
      <c r="F24" s="220" t="str">
        <f>VLOOKUP($A24,'Institution Evaluation'!$A$56:$E$346,5,0)&amp;""</f>
        <v/>
      </c>
      <c r="H24" s="44"/>
    </row>
    <row r="25" spans="1:8" s="1" customFormat="1" ht="39.75" customHeight="1">
      <c r="A25" s="25" t="s">
        <v>31</v>
      </c>
      <c r="B25" s="24" t="str">
        <f>VLOOKUP($A25,Questions!$A$2:$W$333,2,0)&amp;""</f>
        <v>Have you operated without unplanned disruptions to this solution in the past 12 months?</v>
      </c>
      <c r="C25" s="28" t="s">
        <v>27</v>
      </c>
      <c r="D25" s="50" t="s">
        <v>32</v>
      </c>
      <c r="E25" s="186" t="str">
        <f>IF($C25="Yes",VLOOKUP($A25,Questions!$A$2:$W$333,17,0)&amp;"",IF($C25="No",VLOOKUP($A25,Questions!$A$2:$W$333,16,0)&amp;"",VLOOKUP($A25,Questions!$A$2:$W$333,15,0)&amp;""))</f>
        <v/>
      </c>
      <c r="F25" s="220" t="str">
        <f>VLOOKUP($A25,'Institution Evaluation'!$A$56:$E$346,5,0)&amp;""</f>
        <v/>
      </c>
      <c r="H25" s="44"/>
    </row>
    <row r="26" spans="1:8" s="1" customFormat="1" ht="108">
      <c r="A26" s="25" t="s">
        <v>33</v>
      </c>
      <c r="B26" s="24" t="str">
        <f>VLOOKUP($A26,Questions!$A$2:$W$333,2,0)&amp;""</f>
        <v>Do you have a dedicated information security staff or office?</v>
      </c>
      <c r="C26" s="28" t="s">
        <v>27</v>
      </c>
      <c r="D26" s="335" t="s">
        <v>34</v>
      </c>
      <c r="E26" s="186" t="str">
        <f>IF($C26="Yes",VLOOKUP($A26,Questions!$A$2:$W$333,17,0)&amp;"",IF($C26="No",VLOOKUP($A26,Questions!$A$2:$W$333,16,0)&amp;"",VLOOKUP($A26,Questions!$A$2:$W$333,15,0)&amp;""))</f>
        <v>Describe your information security office, including size, talents, resources, etc.</v>
      </c>
      <c r="F26" s="220" t="str">
        <f>VLOOKUP($A26,'Institution Evaluation'!$A$56:$E$346,5,0)&amp;""</f>
        <v/>
      </c>
      <c r="H26" s="44"/>
    </row>
    <row r="27" spans="1:8" s="1" customFormat="1" ht="54" customHeight="1" thickBot="1">
      <c r="A27" s="25" t="s">
        <v>35</v>
      </c>
      <c r="B27" s="24" t="str">
        <f>VLOOKUP($A27,Questions!$A$2:$W$333,2,0)&amp;""</f>
        <v>Use this area to share information about your environment that will assist those who are assessing your company's data security program.</v>
      </c>
      <c r="C27" s="339" t="s">
        <v>36</v>
      </c>
      <c r="D27" s="335"/>
      <c r="E27" s="186" t="str">
        <f>IF($C27="Yes",VLOOKUP($A27,Questions!$A$2:$W$333,17,0)&amp;"",IF($C27="No",VLOOKUP($A27,Questions!$A$2:$W$333,16,0)&amp;"",VLOOKUP($A27,Questions!$A$2:$W$333,15,0)&amp;""))</f>
        <v>Share any details that would help information security analysts assess your solution.</v>
      </c>
      <c r="F27" s="220" t="str">
        <f>VLOOKUP($A27,'Institution Evaluation'!$A$56:$E$346,5,0)&amp;""</f>
        <v/>
      </c>
      <c r="H27" s="44"/>
    </row>
    <row r="28" spans="1:8" s="1" customFormat="1" ht="37.35" customHeight="1" thickBot="1">
      <c r="A28" s="80" t="str">
        <f>VLOOKUP(LEFT($A29,4),'Auto Responses'!$N$4:$O$38,2,0)&amp;""</f>
        <v xml:space="preserve"> Required Questions</v>
      </c>
      <c r="B28" s="30"/>
      <c r="C28" s="19" t="s">
        <v>22</v>
      </c>
      <c r="D28" s="40" t="s">
        <v>23</v>
      </c>
      <c r="E28" s="40" t="s">
        <v>24</v>
      </c>
      <c r="F28" s="206" t="s">
        <v>25</v>
      </c>
      <c r="H28" s="44"/>
    </row>
    <row r="29" spans="1:8" s="1" customFormat="1" ht="48" customHeight="1">
      <c r="A29" s="25" t="s">
        <v>37</v>
      </c>
      <c r="B29" s="24" t="str">
        <f>VLOOKUP($A29,Questions!$A$2:$W$333,2,0)&amp;""</f>
        <v>Are you offering either a product or platform, as opposed to only offering a service</v>
      </c>
      <c r="C29" s="28" t="s">
        <v>27</v>
      </c>
      <c r="D29" s="49"/>
      <c r="E29" s="186" t="str">
        <f>IF($C29="Yes",VLOOKUP($A29,Questions!$A$2:$W$333,17,0)&amp;"",IF($C29="No",VLOOKUP($A29,Questions!$A$2:$W$333,16,0)&amp;"",VLOOKUP($A29,Questions!$A$2:$W$333,15,0)&amp;""))</f>
        <v>DO complete the Product and Infrastructure worksheets</v>
      </c>
      <c r="F29" s="220" t="str">
        <f>VLOOKUP($A29,'Institution Evaluation'!$A$56:$E$346,5,0)&amp;""</f>
        <v/>
      </c>
      <c r="H29" s="44"/>
    </row>
    <row r="30" spans="1:8" s="1" customFormat="1" ht="58.5" customHeight="1">
      <c r="A30" s="25" t="s">
        <v>38</v>
      </c>
      <c r="B30" s="24" t="str">
        <f>VLOOKUP($A30,Questions!$A$2:$W$333,2,0)&amp;""</f>
        <v>Does your product or service have an interface?</v>
      </c>
      <c r="C30" s="28" t="s">
        <v>27</v>
      </c>
      <c r="D30" s="49"/>
      <c r="E30" s="186" t="str">
        <f>IF($C30="Yes",VLOOKUP($A30,Questions!$A$2:$W$333,17,0)&amp;"",IF($C30="No",VLOOKUP($A30,Questions!$A$2:$W$333,16,0)&amp;"",VLOOKUP($A30,Questions!$A$2:$W$333,15,0)&amp;""))</f>
        <v>DO complete the IT Accessibility worksheet.</v>
      </c>
      <c r="F30" s="220" t="str">
        <f>VLOOKUP($A30,'Institution Evaluation'!$A$56:$E$346,5,0)&amp;""</f>
        <v/>
      </c>
      <c r="H30" s="44"/>
    </row>
    <row r="31" spans="1:8" s="1" customFormat="1" ht="54" customHeight="1">
      <c r="A31" s="25" t="s">
        <v>39</v>
      </c>
      <c r="B31" s="24" t="str">
        <f>VLOOKUP($A31,Questions!$A$2:$W$333,2,0)&amp;""</f>
        <v>Are you providing consulting services?</v>
      </c>
      <c r="C31" s="28" t="s">
        <v>27</v>
      </c>
      <c r="D31" s="49"/>
      <c r="E31" s="186" t="str">
        <f>IF($C31="Yes",VLOOKUP($A31,Questions!$A$2:$W$333,17,0)&amp;"",IF($C31="No",VLOOKUP($A31,Questions!$A$2:$W$333,16,0)&amp;"",VLOOKUP($A31,Questions!$A$2:$W$333,15,0)&amp;""))</f>
        <v>DO complete the Consulting section in the Case-Specific worksheet</v>
      </c>
      <c r="F31" s="220" t="str">
        <f>VLOOKUP($A31,'Institution Evaluation'!$A$56:$E$346,5,0)&amp;""</f>
        <v/>
      </c>
      <c r="H31" s="44"/>
    </row>
    <row r="32" spans="1:8" s="1" customFormat="1" ht="54" customHeight="1">
      <c r="A32" s="25" t="s">
        <v>40</v>
      </c>
      <c r="B32" s="24" t="str">
        <f>VLOOKUP($A32,Questions!$A$2:$W$333,2,0)&amp;""</f>
        <v>Does your solution have AI features, or are there plans to implement AI features in the next 12 months?</v>
      </c>
      <c r="C32" s="28" t="s">
        <v>27</v>
      </c>
      <c r="D32" s="49"/>
      <c r="E32" s="186" t="str">
        <f>IF($C32="Yes",VLOOKUP($A32,Questions!$A$2:$W$333,17,0)&amp;"",IF($C32="No",VLOOKUP($A32,Questions!$A$2:$W$333,16,0)&amp;"",VLOOKUP($A32,Questions!$A$2:$W$333,15,0)&amp;""))</f>
        <v>DO complete the Artificial Intelligence (AI) worksheet</v>
      </c>
      <c r="F32" s="220" t="str">
        <f>VLOOKUP($A32,'Institution Evaluation'!$A$56:$E$346,5,0)&amp;""</f>
        <v/>
      </c>
      <c r="H32" s="44"/>
    </row>
    <row r="33" spans="1:9" s="1" customFormat="1" ht="54" customHeight="1">
      <c r="A33" s="25" t="s">
        <v>41</v>
      </c>
      <c r="B33" s="24" t="str">
        <f>VLOOKUP($A33,Questions!$A$2:$W$333,2,0)&amp;""</f>
        <v>Does your solution process protected health information (PHI) or any data covered by the Health Insurance Portability and Accountability Act (HIPAA)?</v>
      </c>
      <c r="C33" s="28" t="s">
        <v>27</v>
      </c>
      <c r="D33" s="49"/>
      <c r="E33" s="186" t="str">
        <f>IF($C33="Yes",VLOOKUP($A33,Questions!$A$2:$W$333,17,0)&amp;"",IF($C33="No",VLOOKUP($A33,Questions!$A$2:$W$333,16,0)&amp;"",VLOOKUP($A33,Questions!$A$2:$W$333,15,0)&amp;""))</f>
        <v>DO complete the HIPAA section in the Case-Specific worksheet</v>
      </c>
      <c r="F33" s="220" t="str">
        <f>VLOOKUP($A33,'Institution Evaluation'!$A$56:$E$346,5,0)&amp;""</f>
        <v/>
      </c>
      <c r="H33" s="44"/>
    </row>
    <row r="34" spans="1:9" s="1" customFormat="1" ht="54" customHeight="1">
      <c r="A34" s="25" t="s">
        <v>42</v>
      </c>
      <c r="B34" s="24" t="str">
        <f>VLOOKUP($A34,Questions!$A$2:$W$333,2,0)&amp;""</f>
        <v>Is the solution designed to process, store, or transmit credit card information?</v>
      </c>
      <c r="C34" s="28" t="s">
        <v>43</v>
      </c>
      <c r="D34" s="49"/>
      <c r="E34" s="186" t="str">
        <f>IF($C34="Yes",VLOOKUP($A34,Questions!$A$2:$W$333,17,0)&amp;"",IF($C34="No",VLOOKUP($A34,Questions!$A$2:$W$333,16,0)&amp;"",VLOOKUP($A34,Questions!$A$2:$W$333,15,0)&amp;""))</f>
        <v>DO NOT complete the PCI-DSS section in the Case-Specific worksheet</v>
      </c>
      <c r="F34" s="220" t="str">
        <f>VLOOKUP($A34,'Institution Evaluation'!$A$56:$E$346,5,0)&amp;""</f>
        <v/>
      </c>
      <c r="H34" s="44"/>
    </row>
    <row r="35" spans="1:9" s="1" customFormat="1" ht="66" customHeight="1">
      <c r="A35" s="25" t="s">
        <v>44</v>
      </c>
      <c r="B35" s="24" t="str">
        <f>VLOOKUP($A35,Questions!$A$2:$W$333,2,0)&amp;""</f>
        <v>Does operating your solution require the institution to operate a physical or virtual appliance in their own environment or to provide inbound firewall exceptions to allow your employees to remotely administer systems in the institution's environment?</v>
      </c>
      <c r="C35" s="344" t="s">
        <v>27</v>
      </c>
      <c r="D35" s="49"/>
      <c r="E35" s="186" t="str">
        <f>IF($C35="Yes",VLOOKUP($A35,Questions!$A$2:$W$333,17,0)&amp;"",IF($C35="No",VLOOKUP($A35,Questions!$A$2:$W$333,16,0)&amp;"",VLOOKUP($A35,Questions!$A$2:$W$333,15,0)&amp;""))</f>
        <v>DO complete the On-Prem section in the Case-Specific worksheet</v>
      </c>
      <c r="F35" s="220" t="str">
        <f>VLOOKUP($A35,'Institution Evaluation'!$A$56:$E$346,5,0)&amp;""</f>
        <v/>
      </c>
      <c r="H35" s="44"/>
    </row>
    <row r="36" spans="1:9" s="1" customFormat="1" ht="63.75" customHeight="1">
      <c r="A36" s="175" t="s">
        <v>45</v>
      </c>
      <c r="B36" s="24" t="str">
        <f>VLOOKUP($A36,Questions!$A$2:$W$333,2,0)&amp;""</f>
        <v>Does your solution have access to personal or institutional data?</v>
      </c>
      <c r="C36" s="28" t="s">
        <v>27</v>
      </c>
      <c r="D36" s="49" t="s">
        <v>46</v>
      </c>
      <c r="E36" s="186" t="str">
        <f>IF($C36="Yes",VLOOKUP($A36,Questions!$A$2:$W$333,17,0)&amp;"",IF($C36="No",VLOOKUP($A36,Questions!$A$2:$W$333,16,0)&amp;"",VLOOKUP($A36,Questions!$A$2:$W$333,15,0)&amp;""))</f>
        <v>DO complete the Privacy tab</v>
      </c>
      <c r="F36" s="220" t="str">
        <f>VLOOKUP($A36,'Institution Evaluation'!$A$56:$E$346,5,0)&amp;""</f>
        <v/>
      </c>
      <c r="G36" s="44"/>
      <c r="I36" s="44"/>
    </row>
    <row r="37" spans="1:9" s="190" customFormat="1" ht="63.75" customHeight="1">
      <c r="A37" s="276" t="s">
        <v>47</v>
      </c>
      <c r="B37" s="283"/>
      <c r="C37" s="284"/>
      <c r="D37" s="285"/>
      <c r="E37" s="286"/>
      <c r="F37" s="287"/>
      <c r="G37" s="191"/>
      <c r="I37" s="191"/>
    </row>
    <row r="38" spans="1:9" ht="24.75" customHeight="1">
      <c r="A38" s="300" t="s">
        <v>48</v>
      </c>
    </row>
    <row r="39" spans="1:9" ht="15" hidden="1" customHeight="1"/>
    <row r="74" ht="15" hidden="1" customHeight="1"/>
    <row r="75" ht="15" hidden="1" customHeight="1"/>
  </sheetData>
  <mergeCells count="7">
    <mergeCell ref="A6:F6"/>
    <mergeCell ref="A2:E2"/>
    <mergeCell ref="A3:B3"/>
    <mergeCell ref="C3:F3"/>
    <mergeCell ref="A4:B4"/>
    <mergeCell ref="C4:F4"/>
    <mergeCell ref="A5:F5"/>
  </mergeCells>
  <phoneticPr fontId="27" type="noConversion"/>
  <dataValidations count="2">
    <dataValidation allowBlank="1" showInputMessage="1" showErrorMessage="1" promptTitle="Warning!" prompt="The HECVAT is built using a number of complex formulas. Editing this cell can break the functionality of the tool. " sqref="C28:D28 F2 D7:F12 C22:F22 E23:F36 A3:A38 A1 B1 B7:B38 C4 C7:C12" xr:uid="{A6718379-8163-48CF-875B-B0E3FCD41C9E}"/>
    <dataValidation allowBlank="1" showInputMessage="1" showErrorMessage="1" prompt="This cell should be left blank. Input your answer in column C." sqref="D24 D27 E16:F17 D16 D13:F15 D18:F21" xr:uid="{D49D790A-2236-4562-8A1A-C1D1B1C43217}"/>
  </dataValidations>
  <hyperlinks>
    <hyperlink ref="A11" r:id="rId1" display="http://www.educause.edu/HECVAT" xr:uid="{C8C809B9-E9A3-4614-BD81-E36A46E9EC44}"/>
    <hyperlink ref="C18" r:id="rId2" xr:uid="{C58B05EA-A5FC-4F48-8AF1-FAE06E530837}"/>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243AC80-4E0C-4331-B186-AF166D479850}">
          <x14:formula1>
            <xm:f>'Auto Responses'!$J$3:$J$4</xm:f>
          </x14:formula1>
          <xm:sqref>C23 C29:C37 C25:C26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H53" zoomScale="85" zoomScaleNormal="85" workbookViewId="0">
      <selection activeCell="B25" sqref="B25"/>
    </sheetView>
  </sheetViews>
  <sheetFormatPr defaultColWidth="0" defaultRowHeight="15" zeroHeight="1"/>
  <cols>
    <col min="1" max="1" width="8.09765625" style="72" customWidth="1"/>
    <col min="2" max="2" width="21.69921875" style="72" customWidth="1"/>
    <col min="3" max="3" width="27.69921875" style="72" customWidth="1"/>
    <col min="4" max="4" width="21.5" style="72" bestFit="1" customWidth="1"/>
    <col min="5" max="5" width="21.3984375" style="72" bestFit="1" customWidth="1"/>
    <col min="6" max="6" width="17" style="72" customWidth="1"/>
    <col min="7" max="7" width="2.19921875" style="72" customWidth="1"/>
    <col min="8" max="8" width="6.5" style="72" customWidth="1"/>
    <col min="9" max="9" width="8.3984375" style="72" bestFit="1" customWidth="1"/>
    <col min="10" max="10" width="31.09765625" style="72" customWidth="1"/>
    <col min="11" max="13" width="22.69921875" style="72" customWidth="1"/>
    <col min="14" max="14" width="8.5" style="72" customWidth="1"/>
    <col min="15" max="15" width="8.296875" style="72" hidden="1" customWidth="1"/>
    <col min="16" max="16" width="8.19921875" style="72" hidden="1" customWidth="1"/>
    <col min="17" max="17" width="8.3984375" style="72" hidden="1" customWidth="1"/>
    <col min="18" max="24" width="8.5" style="72" hidden="1" customWidth="1"/>
    <col min="25" max="25" width="8.3984375" style="72" hidden="1" customWidth="1"/>
    <col min="26" max="26" width="8.296875" style="72" hidden="1" customWidth="1"/>
    <col min="27" max="28" width="8.5" style="72" hidden="1" customWidth="1"/>
    <col min="29" max="29" width="8.19921875" style="72" hidden="1" customWidth="1"/>
    <col min="30" max="30" width="8.5" style="72" hidden="1" customWidth="1"/>
    <col min="31" max="32" width="8.3984375" style="72" hidden="1" customWidth="1"/>
    <col min="33" max="34" width="8.5" style="72" hidden="1" customWidth="1"/>
    <col min="35" max="35" width="10.59765625" style="72" hidden="1" customWidth="1"/>
    <col min="36" max="43" width="8.5" style="72" hidden="1" customWidth="1"/>
    <col min="44" max="46" width="8.3984375" style="72" hidden="1" customWidth="1"/>
    <col min="47" max="47" width="8.5" style="72" hidden="1" customWidth="1"/>
    <col min="48" max="48" width="8.3984375" style="72" hidden="1" customWidth="1"/>
    <col min="49" max="53" width="8.5" style="72" hidden="1" customWidth="1"/>
    <col min="54" max="54" width="8.69921875" style="72" hidden="1" customWidth="1"/>
    <col min="55" max="55" width="8.5" style="72" hidden="1" customWidth="1"/>
    <col min="56" max="56" width="8.296875" style="72" hidden="1" customWidth="1"/>
    <col min="57" max="57" width="8.5" style="72" hidden="1" customWidth="1"/>
    <col min="58" max="60" width="8.3984375" style="72" hidden="1" customWidth="1"/>
    <col min="61" max="63" width="8.5" style="72" hidden="1" customWidth="1"/>
    <col min="64" max="64" width="17.3984375" style="72" hidden="1" customWidth="1"/>
    <col min="65" max="68" width="8.5" style="72" hidden="1" customWidth="1"/>
    <col min="69" max="70" width="8.3984375" style="72" hidden="1" customWidth="1"/>
    <col min="71" max="90" width="8.5" style="72" hidden="1" customWidth="1"/>
    <col min="91" max="91" width="11.5" style="72" hidden="1" customWidth="1"/>
    <col min="92" max="94" width="8.5" style="72" hidden="1" customWidth="1"/>
    <col min="95" max="95" width="8.3984375" style="72" hidden="1" customWidth="1"/>
    <col min="96" max="96" width="11.3984375" style="72" hidden="1" customWidth="1"/>
    <col min="97" max="97" width="8.5" style="72" hidden="1" customWidth="1"/>
    <col min="98" max="98" width="8.19921875" style="72" hidden="1" customWidth="1"/>
    <col min="99" max="100" width="8.3984375" style="72" hidden="1" customWidth="1"/>
    <col min="101" max="102" width="8.5" style="72" hidden="1" customWidth="1"/>
    <col min="103" max="103" width="8.8984375" style="72" hidden="1" customWidth="1"/>
    <col min="104" max="109" width="8.5" style="72" hidden="1" customWidth="1"/>
    <col min="110" max="111" width="8.3984375" style="72" hidden="1" customWidth="1"/>
    <col min="112" max="114" width="8.5" style="72" hidden="1" customWidth="1"/>
    <col min="115" max="116" width="8.3984375" style="72" hidden="1" customWidth="1"/>
    <col min="117" max="117" width="8.5" style="72" hidden="1" customWidth="1"/>
    <col min="118" max="118" width="8.3984375" style="72" hidden="1" customWidth="1"/>
    <col min="119" max="119" width="10.8984375" style="72" hidden="1" customWidth="1"/>
    <col min="120" max="124" width="8.5" style="72" hidden="1" customWidth="1"/>
    <col min="125" max="125" width="9" style="72" hidden="1" customWidth="1"/>
    <col min="126" max="128" width="8.5" style="72" hidden="1" customWidth="1"/>
    <col min="129" max="129" width="8.3984375" style="72" hidden="1" customWidth="1"/>
    <col min="130" max="133" width="8.5" style="72" hidden="1" customWidth="1"/>
    <col min="134" max="134" width="10.59765625" style="72" hidden="1" customWidth="1"/>
    <col min="135" max="135" width="8.3984375" style="72" hidden="1" customWidth="1"/>
    <col min="136" max="138" width="8.5" style="72" hidden="1" customWidth="1"/>
    <col min="139" max="140" width="8.3984375" style="72" hidden="1" customWidth="1"/>
    <col min="141" max="145" width="8.5" style="72" hidden="1" customWidth="1"/>
    <col min="146" max="146" width="8.3984375" style="72" hidden="1" customWidth="1"/>
    <col min="147" max="148" width="8.5" style="72" hidden="1" customWidth="1"/>
    <col min="149" max="149" width="8.3984375" style="72" hidden="1" customWidth="1"/>
    <col min="150" max="151" width="8.5" style="72" hidden="1" customWidth="1"/>
    <col min="152" max="152" width="8.296875" style="72" hidden="1" customWidth="1"/>
    <col min="153" max="155" width="8.5" style="72" hidden="1" customWidth="1"/>
    <col min="156" max="156" width="8.3984375" style="72" hidden="1" customWidth="1"/>
    <col min="157" max="157" width="14.69921875" style="72" hidden="1" customWidth="1"/>
    <col min="158" max="158" width="8.3984375" style="72" hidden="1" customWidth="1"/>
    <col min="159" max="159" width="12.3984375" style="72" hidden="1" customWidth="1"/>
    <col min="160" max="161" width="8.5" style="72" hidden="1" customWidth="1"/>
    <col min="162" max="162" width="8.3984375" style="72" hidden="1" customWidth="1"/>
    <col min="163" max="164" width="8.5" style="72" hidden="1" customWidth="1"/>
    <col min="165" max="165" width="8" style="72" hidden="1" customWidth="1"/>
    <col min="166" max="166" width="8.5" style="72" hidden="1" customWidth="1"/>
    <col min="167" max="167" width="8.3984375" style="72" hidden="1" customWidth="1"/>
    <col min="168" max="169" width="8.5" style="72" hidden="1" customWidth="1"/>
    <col min="170" max="170" width="9" style="72" hidden="1" customWidth="1"/>
    <col min="171" max="171" width="8.19921875" style="72" hidden="1" customWidth="1"/>
    <col min="172" max="172" width="8.3984375" style="72" hidden="1" customWidth="1"/>
    <col min="173" max="173" width="8.5" style="72" hidden="1" customWidth="1"/>
    <col min="174" max="174" width="8.3984375" style="72" hidden="1" customWidth="1"/>
    <col min="175" max="175" width="8.5" style="72" hidden="1" customWidth="1"/>
    <col min="176" max="176" width="8.3984375" style="72" hidden="1" customWidth="1"/>
    <col min="177" max="177" width="8.296875" style="72" hidden="1" customWidth="1"/>
    <col min="178" max="179" width="8.5" style="72" hidden="1" customWidth="1"/>
    <col min="180" max="180" width="8.19921875" style="72" hidden="1" customWidth="1"/>
    <col min="181" max="181" width="8.3984375" style="72" hidden="1" customWidth="1"/>
    <col min="182" max="183" width="8.5" style="72" hidden="1" customWidth="1"/>
    <col min="184" max="184" width="11.8984375" style="72" hidden="1" customWidth="1"/>
    <col min="185" max="185" width="9.09765625" style="72" hidden="1" customWidth="1"/>
    <col min="186" max="186" width="8.5" style="72" hidden="1" customWidth="1"/>
    <col min="187" max="187" width="10.19921875" style="72" hidden="1" customWidth="1"/>
    <col min="188" max="190" width="8.5" style="72" hidden="1" customWidth="1"/>
    <col min="191" max="191" width="8.3984375" style="72" hidden="1" customWidth="1"/>
    <col min="192" max="192" width="8.5" style="72" hidden="1" customWidth="1"/>
    <col min="193" max="193" width="8.19921875" style="72" hidden="1" customWidth="1"/>
    <col min="194" max="194" width="8.3984375" style="72" hidden="1" customWidth="1"/>
    <col min="195" max="198" width="8.5" style="72" hidden="1" customWidth="1"/>
    <col min="199" max="201" width="8.3984375" style="72" hidden="1" customWidth="1"/>
    <col min="202" max="202" width="8.5" style="72" hidden="1" customWidth="1"/>
    <col min="203" max="206" width="8.3984375" style="72" hidden="1" customWidth="1"/>
    <col min="207" max="209" width="8.5" style="72" hidden="1" customWidth="1"/>
    <col min="210" max="210" width="8.09765625" style="72" hidden="1" customWidth="1"/>
    <col min="211" max="211" width="8.5" style="72" hidden="1" customWidth="1"/>
    <col min="212" max="213" width="8.3984375" style="72" hidden="1" customWidth="1"/>
    <col min="214" max="214" width="7.8984375" style="72" hidden="1" customWidth="1"/>
    <col min="215" max="216" width="8.5" style="72" hidden="1" customWidth="1"/>
    <col min="217" max="217" width="8.3984375" style="72" hidden="1" customWidth="1"/>
    <col min="218" max="219" width="8.5" style="72" hidden="1" customWidth="1"/>
    <col min="220" max="220" width="8.3984375" style="72" hidden="1" customWidth="1"/>
    <col min="221" max="221" width="8.19921875" style="72" hidden="1" customWidth="1"/>
    <col min="222" max="222" width="8.3984375" style="72" hidden="1" customWidth="1"/>
    <col min="223" max="224" width="8.5" style="72" hidden="1" customWidth="1"/>
    <col min="225" max="225" width="8.3984375" style="72" hidden="1" customWidth="1"/>
    <col min="226" max="227" width="8.5" style="72" hidden="1" customWidth="1"/>
    <col min="228" max="231" width="8.3984375" style="72" hidden="1" customWidth="1"/>
    <col min="232" max="233" width="8.5" style="72" hidden="1" customWidth="1"/>
    <col min="234" max="234" width="8.3984375" style="72" hidden="1" customWidth="1"/>
    <col min="235" max="235" width="8.296875" style="72" hidden="1" customWidth="1"/>
    <col min="236" max="236" width="8.3984375" style="72" hidden="1" customWidth="1"/>
    <col min="237" max="237" width="8.5" style="72" hidden="1" customWidth="1"/>
    <col min="238" max="238" width="8.296875" style="72" hidden="1" customWidth="1"/>
    <col min="239" max="242" width="8.3984375" style="72" hidden="1" customWidth="1"/>
    <col min="243" max="243" width="10.09765625" style="72" hidden="1" customWidth="1"/>
    <col min="244" max="244" width="8.3984375" style="72" hidden="1" customWidth="1"/>
    <col min="245" max="249" width="8.5" style="72" hidden="1" customWidth="1"/>
    <col min="250" max="250" width="8.3984375" style="72" hidden="1" customWidth="1"/>
    <col min="251" max="254" width="8.5" style="72" hidden="1" customWidth="1"/>
    <col min="255" max="256" width="8.3984375" style="72" hidden="1" customWidth="1"/>
    <col min="257" max="259" width="8.5" style="72" hidden="1" customWidth="1"/>
    <col min="260" max="261" width="8.3984375" style="72" hidden="1" customWidth="1"/>
    <col min="262" max="263" width="8.5" style="72" hidden="1" customWidth="1"/>
    <col min="264" max="264" width="8.296875" style="72" hidden="1" customWidth="1"/>
    <col min="265" max="265" width="8.5" style="72" hidden="1" customWidth="1"/>
    <col min="266" max="266" width="8.3984375" style="72" hidden="1" customWidth="1"/>
    <col min="267" max="267" width="8.5" style="72" hidden="1" customWidth="1"/>
    <col min="268" max="268" width="8.8984375" style="72" hidden="1" customWidth="1"/>
    <col min="269" max="269" width="10.3984375" style="72" hidden="1" customWidth="1"/>
    <col min="270" max="270" width="8.5" style="72" hidden="1" customWidth="1"/>
    <col min="271" max="273" width="8.3984375" style="72" hidden="1" customWidth="1"/>
    <col min="274" max="276" width="8.5" style="72" hidden="1" customWidth="1"/>
    <col min="277" max="277" width="8.296875" style="72" hidden="1" customWidth="1"/>
    <col min="278" max="278" width="8.3984375" style="72" hidden="1" customWidth="1"/>
    <col min="279" max="282" width="8.5" style="72" hidden="1" customWidth="1"/>
    <col min="283" max="283" width="8.296875" style="72" hidden="1" customWidth="1"/>
    <col min="284" max="284" width="8.3984375" style="72" hidden="1" customWidth="1"/>
    <col min="285" max="286" width="8.296875" style="72" hidden="1" customWidth="1"/>
    <col min="287" max="288" width="8.3984375" style="72" hidden="1" customWidth="1"/>
    <col min="289" max="295" width="8.5" style="72" hidden="1" customWidth="1"/>
    <col min="296" max="296" width="8.09765625" style="72" hidden="1" customWidth="1"/>
    <col min="297" max="297" width="8.5" style="72" hidden="1" customWidth="1"/>
    <col min="298" max="298" width="7.8984375" style="72" hidden="1" customWidth="1"/>
    <col min="299" max="300" width="8.5" style="72" hidden="1" customWidth="1"/>
    <col min="301" max="304" width="8.296875" style="72" hidden="1" customWidth="1"/>
    <col min="305" max="308" width="8.19921875" style="72" hidden="1" customWidth="1"/>
    <col min="309" max="309" width="7.59765625" style="72" hidden="1" customWidth="1"/>
    <col min="310" max="310" width="8.3984375" style="72" hidden="1" customWidth="1"/>
    <col min="311" max="311" width="8.296875" style="72" hidden="1" customWidth="1"/>
    <col min="312" max="313" width="8.3984375" style="72" hidden="1" customWidth="1"/>
    <col min="314" max="314" width="8.5" style="72" hidden="1" customWidth="1"/>
    <col min="315" max="315" width="8.3984375" style="72" hidden="1" customWidth="1"/>
    <col min="316" max="316" width="8.5" style="72" hidden="1" customWidth="1"/>
    <col min="317" max="318" width="8.3984375" style="72" hidden="1" customWidth="1"/>
    <col min="319" max="319" width="8.5" style="72" hidden="1" customWidth="1"/>
    <col min="320" max="321" width="8.3984375" style="72" hidden="1" customWidth="1"/>
    <col min="322" max="324" width="8.5" style="72" hidden="1" customWidth="1"/>
    <col min="325" max="325" width="8.3984375" style="72" hidden="1" customWidth="1"/>
    <col min="326" max="329" width="8.5" style="72" hidden="1" customWidth="1"/>
    <col min="330" max="330" width="9.3984375" style="72" hidden="1" customWidth="1"/>
    <col min="331" max="334" width="8.5" style="72" hidden="1" customWidth="1"/>
    <col min="335" max="335" width="8.3984375" style="72" hidden="1" customWidth="1"/>
    <col min="336" max="336" width="8.5" style="72" hidden="1" customWidth="1"/>
    <col min="337" max="337" width="8.3984375" style="72" hidden="1" customWidth="1"/>
    <col min="338" max="338" width="6.5" style="72" hidden="1" customWidth="1"/>
    <col min="339" max="16384" width="8.5" style="72" hidden="1"/>
  </cols>
  <sheetData>
    <row r="1" spans="1:13" hidden="1">
      <c r="A1" s="270" t="s">
        <v>553</v>
      </c>
    </row>
    <row r="2" spans="1:13" ht="36" customHeight="1">
      <c r="A2" s="195" t="s">
        <v>554</v>
      </c>
      <c r="B2" s="195"/>
      <c r="C2" s="195"/>
      <c r="D2" s="195"/>
      <c r="E2" s="195"/>
      <c r="F2" s="195"/>
      <c r="G2" s="195"/>
      <c r="H2" s="195"/>
      <c r="I2" s="196"/>
      <c r="J2" s="196" t="str">
        <f>'Auto Responses'!$A$36</f>
        <v>Version 4.02</v>
      </c>
      <c r="K2" s="196"/>
      <c r="L2" s="196"/>
      <c r="M2" s="196"/>
    </row>
    <row r="3" spans="1:13" ht="22.5" customHeight="1">
      <c r="A3" s="116"/>
      <c r="B3" s="116"/>
      <c r="C3" s="116"/>
      <c r="D3" s="116"/>
      <c r="E3" s="116"/>
      <c r="F3" s="116"/>
      <c r="G3" s="116"/>
      <c r="H3" s="116"/>
      <c r="I3" s="116"/>
      <c r="J3" s="116"/>
      <c r="K3" s="116"/>
      <c r="L3" s="116"/>
      <c r="M3" s="116"/>
    </row>
    <row r="4" spans="1:13" ht="36" customHeight="1">
      <c r="A4" s="117" t="s">
        <v>555</v>
      </c>
      <c r="B4" s="118"/>
      <c r="C4" s="118"/>
      <c r="D4" s="118"/>
      <c r="E4" s="118"/>
      <c r="F4" s="118"/>
      <c r="G4" s="118"/>
      <c r="H4" s="118"/>
      <c r="I4" s="118"/>
      <c r="J4" s="118"/>
      <c r="K4" s="118"/>
      <c r="L4" s="118"/>
      <c r="M4" s="118"/>
    </row>
    <row r="5" spans="1:13" ht="19.5" customHeight="1">
      <c r="A5" s="319" t="str">
        <f>HLOOKUP($A$4,'Auto Responses'!$H$2:$H$5,2,0)&amp;""</f>
        <v xml:space="preserve">1. The scorecard below reflects those questions marked as "Critical Importance" or those where the "Non-Negotiable" box was checked. </v>
      </c>
      <c r="B5" s="184"/>
      <c r="C5" s="184"/>
      <c r="D5" s="184"/>
      <c r="E5" s="184"/>
      <c r="F5" s="184"/>
      <c r="G5" s="184"/>
      <c r="H5" s="184"/>
      <c r="I5" s="184"/>
      <c r="J5" s="78"/>
      <c r="K5" s="78"/>
      <c r="L5" s="78"/>
      <c r="M5" s="78"/>
    </row>
    <row r="6" spans="1:13" s="267" customFormat="1" ht="19.5" customHeight="1">
      <c r="A6" s="319" t="str">
        <f>HLOOKUP($A$4,'Auto Responses'!$H$2:$H$5,3,0)&amp;""</f>
        <v xml:space="preserve">2. Use these condensed, aggregated views to review those questions that pose the highest risk. </v>
      </c>
      <c r="B6" s="319"/>
      <c r="C6" s="319"/>
      <c r="D6" s="319"/>
      <c r="E6" s="319"/>
      <c r="F6" s="319"/>
      <c r="G6" s="319"/>
      <c r="H6" s="319"/>
      <c r="I6" s="319"/>
      <c r="J6" s="320"/>
      <c r="K6" s="320"/>
      <c r="L6" s="320"/>
      <c r="M6" s="320"/>
    </row>
    <row r="7" spans="1:13" ht="19.5" customHeight="1">
      <c r="A7" s="319" t="str">
        <f>HLOOKUP($A$4,'Auto Responses'!$H$2:$H$5,4,0)&amp;""</f>
        <v>3. Changes cannot be made in this sheet. Please make changes in the appropriate "Evaluation" tab.</v>
      </c>
      <c r="B7" s="184"/>
      <c r="C7" s="184"/>
      <c r="D7" s="184"/>
      <c r="E7" s="184"/>
      <c r="F7" s="184"/>
      <c r="G7" s="184"/>
      <c r="H7" s="184"/>
      <c r="I7" s="184"/>
      <c r="J7" s="78"/>
      <c r="K7" s="78"/>
      <c r="L7" s="78"/>
      <c r="M7" s="78"/>
    </row>
    <row r="8" spans="1:13" ht="19.5" customHeight="1" thickBot="1">
      <c r="A8" s="277" t="s">
        <v>556</v>
      </c>
      <c r="B8" s="184"/>
      <c r="C8" s="184"/>
      <c r="D8" s="184"/>
      <c r="E8" s="184"/>
      <c r="F8" s="184"/>
      <c r="G8" s="184"/>
      <c r="H8" s="184"/>
      <c r="I8" s="184"/>
      <c r="J8" s="78"/>
      <c r="K8" s="78"/>
      <c r="L8" s="78"/>
      <c r="M8" s="78"/>
    </row>
    <row r="9" spans="1:13" s="107" customFormat="1" ht="25.5" customHeight="1">
      <c r="A9" s="176" t="str">
        <f>'START HERE'!$B$13</f>
        <v>Solution Provider Name</v>
      </c>
      <c r="B9" s="158"/>
      <c r="C9" s="152" t="str">
        <f>VLOOKUP($A9,'START HERE'!$B$13:$C$21,2,0)&amp;""</f>
        <v>Optimal Solutions Group, LLC</v>
      </c>
      <c r="D9" s="153"/>
      <c r="E9" s="154"/>
      <c r="F9" s="108"/>
      <c r="G9" s="108"/>
      <c r="H9" s="113"/>
      <c r="I9" s="108"/>
      <c r="J9" s="108"/>
    </row>
    <row r="10" spans="1:13" s="107" customFormat="1" ht="25.5" customHeight="1">
      <c r="A10" s="177" t="str">
        <f>'START HERE'!$B$16</f>
        <v>Solution Provider Contact Name</v>
      </c>
      <c r="B10" s="159"/>
      <c r="C10" s="151" t="str">
        <f>VLOOKUP($A10,'START HERE'!$B$13:$C$21,2,0)&amp;""</f>
        <v>Tracye Turner</v>
      </c>
      <c r="D10" s="115"/>
      <c r="E10" s="155"/>
      <c r="F10" s="108"/>
      <c r="G10" s="108"/>
      <c r="H10" s="113"/>
      <c r="I10" s="108"/>
      <c r="J10" s="108"/>
    </row>
    <row r="11" spans="1:13" s="107" customFormat="1" ht="25.5" customHeight="1">
      <c r="A11" s="177" t="str">
        <f>'START HERE'!$B$17</f>
        <v>Solution Provider Contact Title</v>
      </c>
      <c r="B11" s="159"/>
      <c r="C11" s="151" t="str">
        <f>VLOOKUP($A11,'START HERE'!$B$13:$C$21,2,0)&amp;""</f>
        <v>Vice President</v>
      </c>
      <c r="D11" s="115"/>
      <c r="E11" s="155"/>
      <c r="F11" s="108"/>
      <c r="G11" s="108"/>
      <c r="H11" s="113"/>
      <c r="I11" s="108"/>
      <c r="J11" s="108"/>
    </row>
    <row r="12" spans="1:13" s="107" customFormat="1" ht="25.5" customHeight="1">
      <c r="A12" s="177" t="str">
        <f>'START HERE'!$B$18</f>
        <v>Solution Provider Contact Email</v>
      </c>
      <c r="B12" s="159"/>
      <c r="C12" s="151" t="str">
        <f>VLOOKUP($A12,'START HERE'!$B$13:$C$21,2,0)&amp;""</f>
        <v>info@optimalsolutionsgroup.com</v>
      </c>
      <c r="D12" s="115"/>
      <c r="E12" s="155"/>
      <c r="F12" s="149"/>
      <c r="G12" s="150"/>
      <c r="H12" s="150"/>
      <c r="I12" s="150"/>
      <c r="J12" s="150"/>
    </row>
    <row r="13" spans="1:13" s="107" customFormat="1" ht="25.5" customHeight="1">
      <c r="A13" s="177" t="str">
        <f>'START HERE'!$B$14</f>
        <v>Solution Name</v>
      </c>
      <c r="B13" s="159"/>
      <c r="C13" s="151" t="str">
        <f>VLOOKUP($A13,'START HERE'!$B$13:$C$21,2,0)&amp;""</f>
        <v>Revelo Software, iAccessible Product</v>
      </c>
      <c r="D13" s="115"/>
      <c r="E13" s="155"/>
      <c r="F13" s="149"/>
      <c r="G13" s="150"/>
      <c r="H13" s="150"/>
      <c r="I13" s="150"/>
      <c r="J13" s="150"/>
    </row>
    <row r="14" spans="1:13" s="107" customFormat="1" ht="25.5" customHeight="1">
      <c r="A14" s="177" t="str">
        <f>'START HERE'!$B$15</f>
        <v>Solution Description</v>
      </c>
      <c r="B14" s="159"/>
      <c r="C14" s="151" t="str">
        <f>VLOOKUP($A14,'START HERE'!$B$13:$C$21,2,0)&amp;""</f>
        <v>Enterprise website accessibility and usability testing and reporting Software-as-a-Service</v>
      </c>
      <c r="D14" s="115"/>
      <c r="E14" s="155"/>
      <c r="F14" s="149"/>
      <c r="G14" s="150"/>
      <c r="H14" s="150"/>
      <c r="I14" s="150"/>
      <c r="J14" s="150"/>
    </row>
    <row r="15" spans="1:13" s="107" customFormat="1" ht="25.5" customHeight="1" thickBot="1">
      <c r="A15" s="178" t="s">
        <v>512</v>
      </c>
      <c r="B15" s="160"/>
      <c r="C15" s="289">
        <f>'START HERE'!$C$3</f>
        <v>0</v>
      </c>
      <c r="D15" s="156"/>
      <c r="E15" s="157"/>
      <c r="F15" s="149"/>
      <c r="G15" s="150"/>
      <c r="H15" s="150"/>
      <c r="I15" s="150"/>
      <c r="J15" s="150"/>
    </row>
    <row r="16" spans="1:13">
      <c r="A16" s="68" t="s">
        <v>557</v>
      </c>
      <c r="C16" s="291"/>
    </row>
    <row r="17" spans="1:338" s="105" customFormat="1" ht="24" customHeight="1" thickBot="1">
      <c r="A17" s="106"/>
      <c r="B17" s="106"/>
      <c r="C17" s="106"/>
    </row>
    <row r="18" spans="1:338" ht="37.35" customHeight="1" thickBot="1">
      <c r="B18" s="101" t="s">
        <v>514</v>
      </c>
      <c r="C18" s="126" t="s">
        <v>558</v>
      </c>
      <c r="D18" s="100" t="s">
        <v>516</v>
      </c>
      <c r="E18" s="125" t="s">
        <v>517</v>
      </c>
      <c r="F18" s="104" t="s">
        <v>518</v>
      </c>
    </row>
    <row r="19" spans="1:338" s="102" customFormat="1" ht="37.35" customHeight="1" thickBot="1">
      <c r="B19" s="129" t="s">
        <v>559</v>
      </c>
      <c r="C19" s="130">
        <f>SUM('(backend scoring)'!$Q$3:$Q$333)</f>
        <v>0</v>
      </c>
      <c r="D19" s="131">
        <f>SUMIF('(backend scoring)'!$Q$3:$Q$333,1,'(backend scoring)'!$O$3:$O$333)</f>
        <v>0</v>
      </c>
      <c r="E19" s="131">
        <f>SUMIF('(backend scoring)'!$Q$3:$Q$333,1,'(backend scoring)'!$P$3:$P$333)</f>
        <v>0</v>
      </c>
      <c r="F19" s="132" t="str">
        <f>IF(D19=0,"N/A",E19/D19)</f>
        <v>N/A</v>
      </c>
    </row>
    <row r="20" spans="1:338" s="102" customFormat="1" ht="37.35" customHeight="1" thickBot="1">
      <c r="B20" s="129" t="s">
        <v>560</v>
      </c>
      <c r="C20" s="130">
        <f>SUM('(backend scoring)'!$T$3:$T$333)</f>
        <v>90</v>
      </c>
      <c r="D20" s="131">
        <f>SUMIF('(backend scoring)'!$N$3:$N$333,1,'(backend scoring)'!$O$3:$O$333)</f>
        <v>1800</v>
      </c>
      <c r="E20" s="131">
        <f>SUMIF('(backend scoring)'!$N$3:$N$333,1,'(backend scoring)'!$P$3:$P$333)</f>
        <v>1580</v>
      </c>
      <c r="F20" s="132">
        <f>IF(D20=0,"N/A",E20/D20)</f>
        <v>0.87777777777777777</v>
      </c>
      <c r="G20" s="268" t="s">
        <v>133</v>
      </c>
    </row>
    <row r="21" spans="1:33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6" thickBo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c r="A23" s="321" t="s">
        <v>561</v>
      </c>
      <c r="B23" s="182"/>
      <c r="C23" s="182"/>
      <c r="D23" s="182"/>
      <c r="E23" s="182"/>
      <c r="F23" s="183"/>
      <c r="G23" s="185"/>
      <c r="H23" s="321" t="s">
        <v>562</v>
      </c>
      <c r="I23" s="182"/>
      <c r="J23" s="182"/>
      <c r="K23" s="182"/>
      <c r="L23" s="182"/>
      <c r="M23" s="18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c r="A24" s="170"/>
      <c r="B24" s="227" t="s">
        <v>563</v>
      </c>
      <c r="C24" s="227" t="s">
        <v>545</v>
      </c>
      <c r="D24" s="227" t="s">
        <v>22</v>
      </c>
      <c r="E24" s="227" t="s">
        <v>23</v>
      </c>
      <c r="F24" s="228" t="s">
        <v>25</v>
      </c>
      <c r="G24" s="225"/>
      <c r="H24" s="170"/>
      <c r="I24" s="227" t="s">
        <v>563</v>
      </c>
      <c r="J24" s="227" t="s">
        <v>545</v>
      </c>
      <c r="K24" s="227" t="s">
        <v>22</v>
      </c>
      <c r="L24" s="227" t="s">
        <v>23</v>
      </c>
      <c r="M24" s="228" t="s">
        <v>25</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c r="A25" s="229">
        <v>1</v>
      </c>
      <c r="B25" s="229" t="str">
        <f>_xlfn.XLOOKUP($A25,'(backend scoring)'!$V$2:$V$333,'(backend scoring)'!$A$2:$A$333,"")</f>
        <v>COMP-01</v>
      </c>
      <c r="C25" s="229" t="str">
        <f>IFERROR(VLOOKUP($B25,'Institution Evaluation'!$A$55:$E$346,2,0),IFERROR(VLOOKUP($B25,'Privacy Analyst Evaluation'!$A$46:$E$120,2,0),""))&amp;""</f>
        <v>Do you have a dedicated software and system development team(s) (e.g., customer support, implementation, product management, etc.)?*</v>
      </c>
      <c r="D25" s="229" t="str">
        <f>IFERROR(VLOOKUP($B25,'Institution Evaluation'!$A$55:$E$346,3,0),IFERROR(VLOOKUP($B25,'Privacy Analyst Evaluation'!$A$46:$E$120,3,0),""))&amp;""</f>
        <v>Yes</v>
      </c>
      <c r="E25" s="229" t="str">
        <f>IFERROR(VLOOKUP($B25,'Institution Evaluation'!$A$55:$E$346,4,0),IFERROR(VLOOKUP($B25,'Privacy Analyst Evaluation'!$A$46:$E$120,4,0),""))&amp;""</f>
        <v>We have a full-stack software development team including a senior developer/software development manager with 25+ years of experience. We have front-end and back-end developers, business intelligence analysts, data scientists, software quality assurance testers, accessibility and UI/UX testers and a DevSecOps team.  We have dedicted product managers for all of Revelo Software's products to include iAccessible, AcquisitionAI, CommentsAI, Optibot and others.</v>
      </c>
      <c r="F25" s="229" t="str">
        <f>IFERROR(VLOOKUP($B25,'Institution Evaluation'!$A$55:$E$346,5,0),IFERROR(VLOOKUP($B25,'Privacy Analyst Evaluation'!$A$46:$E$120,5,0),""))&amp;""</f>
        <v/>
      </c>
      <c r="G25" s="230"/>
      <c r="H25" s="229">
        <v>1</v>
      </c>
      <c r="I25" s="229" t="str">
        <f>_xlfn.XLOOKUP($H25,'(backend scoring)'!$S$2:$S$333,'(backend scoring)'!$A$2:$A$333,"")</f>
        <v/>
      </c>
      <c r="J25" s="229" t="str">
        <f>IFERROR(VLOOKUP($I25,'Institution Evaluation'!$A$55:$E$346,2,0),IFERROR(VLOOKUP($I25,'Privacy Analyst Evaluation'!$A$46:$E$120,2,0),""))&amp;""</f>
        <v/>
      </c>
      <c r="K25" s="229" t="str">
        <f>IFERROR(VLOOKUP($I25,'Institution Evaluation'!$A$55:$E$346,3,0),IFERROR(VLOOKUP($I25,'Privacy Analyst Evaluation'!$A$46:$E$120,3,0),""))&amp;""</f>
        <v/>
      </c>
      <c r="L25" s="229" t="str">
        <f>IFERROR(VLOOKUP($I25,'Institution Evaluation'!$A$55:$E$346,4,0),IFERROR(VLOOKUP($I25,'Privacy Analyst Evaluation'!$A$46:$E$120,4,0),""))&amp;""</f>
        <v/>
      </c>
      <c r="M25" s="229" t="str">
        <f>IFERROR(VLOOKUP($I25,'Institution Evaluation'!$A$55:$E$346,5,0),IFERROR(VLOOKUP($I25,'Privacy Analyst Evaluation'!$A$46:$E$120,5,0),""))&amp;""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c r="A26" s="229">
        <f>IFERROR(IF($A25+1&gt;'(backend scoring)'!$T$335,"",$A25+1),"")</f>
        <v>2</v>
      </c>
      <c r="B26" s="229" t="str">
        <f>_xlfn.XLOOKUP($A26,'(backend scoring)'!$V$2:$V$333,'(backend scoring)'!$A$2:$A$333,"")</f>
        <v>DOCU-01</v>
      </c>
      <c r="C26" s="229" t="str">
        <f>IFERROR(VLOOKUP($B26,'Institution Evaluation'!$A$55:$E$346,2,0),IFERROR(VLOOKUP($B26,'Privacy Analyst Evaluation'!$A$46:$E$120,2,0),""))&amp;""</f>
        <v>Do you have a well-documented business continuity plan (BCP), with a clear owner, that is tested annually?*</v>
      </c>
      <c r="D26" s="229" t="str">
        <f>IFERROR(VLOOKUP($B26,'Institution Evaluation'!$A$55:$E$346,3,0),IFERROR(VLOOKUP($B26,'Privacy Analyst Evaluation'!$A$46:$E$120,3,0),""))&amp;""</f>
        <v>Yes</v>
      </c>
      <c r="E26" s="229" t="str">
        <f>IFERROR(VLOOKUP($B26,'Institution Evaluation'!$A$55:$E$346,4,0),IFERROR(VLOOKUP($B26,'Privacy Analyst Evaluation'!$A$46:$E$120,4,0),""))&amp;""</f>
        <v/>
      </c>
      <c r="F26" s="229" t="str">
        <f>IFERROR(VLOOKUP($B26,'Institution Evaluation'!$A$55:$E$346,5,0),IFERROR(VLOOKUP($B26,'Privacy Analyst Evaluation'!$A$46:$E$120,5,0),""))&amp;""</f>
        <v/>
      </c>
      <c r="G26" s="230"/>
      <c r="H26" s="229" t="str">
        <f>IFERROR(IF($H25+1&gt;'(backend scoring)'!$Q$335,"",$H25+1),"")</f>
        <v/>
      </c>
      <c r="I26" s="229" t="str">
        <f>_xlfn.XLOOKUP($H26,'(backend scoring)'!$S$2:$S$333,'(backend scoring)'!$A$2:$A$333,"")</f>
        <v/>
      </c>
      <c r="J26" s="229" t="str">
        <f>IFERROR(VLOOKUP($I26,'Institution Evaluation'!$A$55:$E$346,2,0),IFERROR(VLOOKUP($I26,'Privacy Analyst Evaluation'!$A$46:$E$120,2,0),""))</f>
        <v/>
      </c>
      <c r="K26" s="229" t="str">
        <f>IFERROR(VLOOKUP($I26,'Institution Evaluation'!$A$55:$E$346,3,0),IFERROR(VLOOKUP($I26,'Privacy Analyst Evaluation'!$A$46:$E$120,3,0),""))&amp;""</f>
        <v/>
      </c>
      <c r="L26" s="229" t="str">
        <f>IFERROR(VLOOKUP($I26,'Institution Evaluation'!$A$55:$E$346,4,0),IFERROR(VLOOKUP($I26,'Privacy Analyst Evaluation'!$A$46:$E$120,4,0),""))&amp;""</f>
        <v/>
      </c>
      <c r="M26" s="229" t="str">
        <f>IFERROR(VLOOKUP($I26,'Institution Evaluation'!$A$55:$E$346,5,0),IFERROR(VLOOKUP($I26,'Privacy Analyst Evaluation'!$A$46:$E$120,5,0),""))&amp;""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c r="A27" s="229">
        <f>IFERROR(IF($A26+1&gt;'(backend scoring)'!$T$335,"",$A26+1),"")</f>
        <v>3</v>
      </c>
      <c r="B27" s="229" t="str">
        <f>_xlfn.XLOOKUP($A27,'(backend scoring)'!$V$2:$V$333,'(backend scoring)'!$A$2:$A$333,"")</f>
        <v>DOCU-02</v>
      </c>
      <c r="C27" s="229" t="str">
        <f>IFERROR(VLOOKUP($B27,'Institution Evaluation'!$A$55:$E$346,2,0),IFERROR(VLOOKUP($B27,'Privacy Analyst Evaluation'!$A$46:$E$120,2,0),""))&amp;""</f>
        <v>Do you have a well-documented disaster recovery plan (DRP), with a clear owner, that is tested annually?*</v>
      </c>
      <c r="D27" s="229" t="str">
        <f>IFERROR(VLOOKUP($B27,'Institution Evaluation'!$A$55:$E$346,3,0),IFERROR(VLOOKUP($B27,'Privacy Analyst Evaluation'!$A$46:$E$120,3,0),""))&amp;""</f>
        <v>Yes</v>
      </c>
      <c r="E27" s="229" t="str">
        <f>IFERROR(VLOOKUP($B27,'Institution Evaluation'!$A$55:$E$346,4,0),IFERROR(VLOOKUP($B27,'Privacy Analyst Evaluation'!$A$46:$E$120,4,0),""))&amp;""</f>
        <v/>
      </c>
      <c r="F27" s="229" t="str">
        <f>IFERROR(VLOOKUP($B27,'Institution Evaluation'!$A$55:$E$346,5,0),IFERROR(VLOOKUP($B27,'Privacy Analyst Evaluation'!$A$46:$E$120,5,0),""))&amp;""</f>
        <v/>
      </c>
      <c r="G27" s="230"/>
      <c r="H27" s="229" t="str">
        <f>IFERROR(IF($H26+1&gt;'(backend scoring)'!$Q$335,"",$H26+1),"")</f>
        <v/>
      </c>
      <c r="I27" s="229" t="str">
        <f>_xlfn.XLOOKUP($H27,'(backend scoring)'!$S$2:$S$333,'(backend scoring)'!$A$2:$A$333,"")</f>
        <v/>
      </c>
      <c r="J27" s="229" t="str">
        <f>IFERROR(VLOOKUP($I27,'Institution Evaluation'!$A$55:$E$346,2,0),IFERROR(VLOOKUP($I27,'Privacy Analyst Evaluation'!$A$46:$E$120,2,0),""))</f>
        <v/>
      </c>
      <c r="K27" s="229" t="str">
        <f>IFERROR(VLOOKUP($I27,'Institution Evaluation'!$A$55:$E$346,3,0),IFERROR(VLOOKUP($I27,'Privacy Analyst Evaluation'!$A$46:$E$120,3,0),""))&amp;""</f>
        <v/>
      </c>
      <c r="L27" s="229" t="str">
        <f>IFERROR(VLOOKUP($I27,'Institution Evaluation'!$A$55:$E$346,4,0),IFERROR(VLOOKUP($I27,'Privacy Analyst Evaluation'!$A$46:$E$120,4,0),""))&amp;""</f>
        <v/>
      </c>
      <c r="M27" s="229" t="str">
        <f>IFERROR(VLOOKUP($I27,'Institution Evaluation'!$A$55:$E$346,5,0),IFERROR(VLOOKUP($I27,'Privacy Analyst Evaluation'!$A$46:$E$120,5,0),""))&amp;""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60">
      <c r="A28" s="229">
        <f>IFERROR(IF($A27+1&gt;'(backend scoring)'!$T$335,"",$A27+1),"")</f>
        <v>4</v>
      </c>
      <c r="B28" s="229" t="str">
        <f>_xlfn.XLOOKUP($A28,'(backend scoring)'!$V$2:$V$333,'(backend scoring)'!$A$2:$A$333,"")</f>
        <v>ITAC-06</v>
      </c>
      <c r="C28" s="229" t="str">
        <f>IFERROR(VLOOKUP($B28,'Institution Evaluation'!$A$55:$E$346,2,0),IFERROR(VLOOKUP($B28,'Privacy Analyst Evaluation'!$A$46:$E$120,2,0),""))&amp;""</f>
        <v>Has a VPAT or ACR been created or updated for the solution and version under consideration within the past 12 months?*</v>
      </c>
      <c r="D28" s="229" t="str">
        <f>IFERROR(VLOOKUP($B28,'Institution Evaluation'!$A$55:$E$346,3,0),IFERROR(VLOOKUP($B28,'Privacy Analyst Evaluation'!$A$46:$E$120,3,0),""))&amp;""</f>
        <v>Yes</v>
      </c>
      <c r="E28" s="229" t="str">
        <f>IFERROR(VLOOKUP($B28,'Institution Evaluation'!$A$55:$E$346,4,0),IFERROR(VLOOKUP($B28,'Privacy Analyst Evaluation'!$A$46:$E$120,4,0),""))&amp;""</f>
        <v>45733</v>
      </c>
      <c r="F28" s="229" t="str">
        <f>IFERROR(VLOOKUP($B28,'Institution Evaluation'!$A$55:$E$346,5,0),IFERROR(VLOOKUP($B28,'Privacy Analyst Evaluation'!$A$46:$E$120,5,0),""))&amp;""</f>
        <v/>
      </c>
      <c r="G28" s="230"/>
      <c r="H28" s="229" t="str">
        <f>IFERROR(IF($H27+1&gt;'(backend scoring)'!$Q$335,"",$H27+1),"")</f>
        <v/>
      </c>
      <c r="I28" s="229" t="str">
        <f>_xlfn.XLOOKUP($H28,'(backend scoring)'!$S$2:$S$333,'(backend scoring)'!$A$2:$A$333,"")</f>
        <v/>
      </c>
      <c r="J28" s="229" t="str">
        <f>IFERROR(VLOOKUP($I28,'Institution Evaluation'!$A$55:$E$346,2,0),IFERROR(VLOOKUP($I28,'Privacy Analyst Evaluation'!$A$46:$E$120,2,0),""))</f>
        <v/>
      </c>
      <c r="K28" s="229" t="str">
        <f>IFERROR(VLOOKUP($I28,'Institution Evaluation'!$A$55:$E$346,3,0),IFERROR(VLOOKUP($I28,'Privacy Analyst Evaluation'!$A$46:$E$120,3,0),""))&amp;""</f>
        <v/>
      </c>
      <c r="L28" s="229" t="str">
        <f>IFERROR(VLOOKUP($I28,'Institution Evaluation'!$A$55:$E$346,4,0),IFERROR(VLOOKUP($I28,'Privacy Analyst Evaluation'!$A$46:$E$120,4,0),""))&amp;""</f>
        <v/>
      </c>
      <c r="M28" s="229" t="str">
        <f>IFERROR(VLOOKUP($I28,'Institution Evaluation'!$A$55:$E$346,5,0),IFERROR(VLOOKUP($I28,'Privacy Analyst Evaluation'!$A$46:$E$120,5,0),""))&amp;""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75">
      <c r="A29" s="229">
        <f>IFERROR(IF($A28+1&gt;'(backend scoring)'!$T$335,"",$A28+1),"")</f>
        <v>5</v>
      </c>
      <c r="B29" s="229" t="str">
        <f>_xlfn.XLOOKUP($A29,'(backend scoring)'!$V$2:$V$333,'(backend scoring)'!$A$2:$A$333,"")</f>
        <v>ITAC-07</v>
      </c>
      <c r="C29" s="229" t="str">
        <f>IFERROR(VLOOKUP($B29,'Institution Evaluation'!$A$55:$E$346,2,0),IFERROR(VLOOKUP($B29,'Privacy Analyst Evaluation'!$A$46:$E$120,2,0),""))&amp;""</f>
        <v>Will your company agree to meet your stated accessibility standard or WCAG 2.1 AA as part of your contractual agreement for the solution?*</v>
      </c>
      <c r="D29" s="229" t="str">
        <f>IFERROR(VLOOKUP($B29,'Institution Evaluation'!$A$55:$E$346,3,0),IFERROR(VLOOKUP($B29,'Privacy Analyst Evaluation'!$A$46:$E$120,3,0),""))&amp;""</f>
        <v>Yes</v>
      </c>
      <c r="E29" s="229" t="str">
        <f>IFERROR(VLOOKUP($B29,'Institution Evaluation'!$A$55:$E$346,4,0),IFERROR(VLOOKUP($B29,'Privacy Analyst Evaluation'!$A$46:$E$120,4,0),""))&amp;""</f>
        <v/>
      </c>
      <c r="F29" s="229" t="str">
        <f>IFERROR(VLOOKUP($B29,'Institution Evaluation'!$A$55:$E$346,5,0),IFERROR(VLOOKUP($B29,'Privacy Analyst Evaluation'!$A$46:$E$120,5,0),""))&amp;""</f>
        <v/>
      </c>
      <c r="G29" s="230"/>
      <c r="H29" s="229" t="str">
        <f>IFERROR(IF($H28+1&gt;'(backend scoring)'!$Q$335,"",$H28+1),"")</f>
        <v/>
      </c>
      <c r="I29" s="229" t="str">
        <f>_xlfn.XLOOKUP($H29,'(backend scoring)'!$S$2:$S$333,'(backend scoring)'!$A$2:$A$333,"")</f>
        <v/>
      </c>
      <c r="J29" s="229" t="str">
        <f>IFERROR(VLOOKUP($I29,'Institution Evaluation'!$A$55:$E$346,2,0),IFERROR(VLOOKUP($I29,'Privacy Analyst Evaluation'!$A$46:$E$120,2,0),""))</f>
        <v/>
      </c>
      <c r="K29" s="229" t="str">
        <f>IFERROR(VLOOKUP($I29,'Institution Evaluation'!$A$55:$E$346,3,0),IFERROR(VLOOKUP($I29,'Privacy Analyst Evaluation'!$A$46:$E$120,3,0),""))&amp;""</f>
        <v/>
      </c>
      <c r="L29" s="229" t="str">
        <f>IFERROR(VLOOKUP($I29,'Institution Evaluation'!$A$55:$E$346,4,0),IFERROR(VLOOKUP($I29,'Privacy Analyst Evaluation'!$A$46:$E$120,4,0),""))&amp;""</f>
        <v/>
      </c>
      <c r="M29" s="229" t="str">
        <f>IFERROR(VLOOKUP($I29,'Institution Evaluation'!$A$55:$E$346,5,0),IFERROR(VLOOKUP($I29,'Privacy Analyst Evaluation'!$A$46:$E$120,5,0),""))&amp;""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30">
      <c r="A30" s="229">
        <f>IFERROR(IF($A29+1&gt;'(backend scoring)'!$T$335,"",$A29+1),"")</f>
        <v>6</v>
      </c>
      <c r="B30" s="229" t="str">
        <f>_xlfn.XLOOKUP($A30,'(backend scoring)'!$V$2:$V$333,'(backend scoring)'!$A$2:$A$333,"")</f>
        <v>ITAC-08</v>
      </c>
      <c r="C30" s="229" t="str">
        <f>IFERROR(VLOOKUP($B30,'Institution Evaluation'!$A$55:$E$346,2,0),IFERROR(VLOOKUP($B30,'Privacy Analyst Evaluation'!$A$46:$E$120,2,0),""))&amp;""</f>
        <v>Does the solution substantially conform to WCAG 2.1 AA?*</v>
      </c>
      <c r="D30" s="229" t="str">
        <f>IFERROR(VLOOKUP($B30,'Institution Evaluation'!$A$55:$E$346,3,0),IFERROR(VLOOKUP($B30,'Privacy Analyst Evaluation'!$A$46:$E$120,3,0),""))&amp;""</f>
        <v>Yes</v>
      </c>
      <c r="E30" s="229" t="str">
        <f>IFERROR(VLOOKUP($B30,'Institution Evaluation'!$A$55:$E$346,4,0),IFERROR(VLOOKUP($B30,'Privacy Analyst Evaluation'!$A$46:$E$120,4,0),""))&amp;""</f>
        <v/>
      </c>
      <c r="F30" s="229" t="str">
        <f>IFERROR(VLOOKUP($B30,'Institution Evaluation'!$A$55:$E$346,5,0),IFERROR(VLOOKUP($B30,'Privacy Analyst Evaluation'!$A$46:$E$120,5,0),""))&amp;""</f>
        <v/>
      </c>
      <c r="G30" s="230"/>
      <c r="H30" s="229" t="str">
        <f>IFERROR(IF($H29+1&gt;'(backend scoring)'!$Q$335,"",$H29+1),"")</f>
        <v/>
      </c>
      <c r="I30" s="229" t="str">
        <f>_xlfn.XLOOKUP($H30,'(backend scoring)'!$S$2:$S$333,'(backend scoring)'!$A$2:$A$333,"")</f>
        <v/>
      </c>
      <c r="J30" s="229" t="str">
        <f>IFERROR(VLOOKUP($I30,'Institution Evaluation'!$A$55:$E$346,2,0),IFERROR(VLOOKUP($I30,'Privacy Analyst Evaluation'!$A$46:$E$120,2,0),""))</f>
        <v/>
      </c>
      <c r="K30" s="229" t="str">
        <f>IFERROR(VLOOKUP($I30,'Institution Evaluation'!$A$55:$E$346,3,0),IFERROR(VLOOKUP($I30,'Privacy Analyst Evaluation'!$A$46:$E$120,3,0),""))&amp;""</f>
        <v/>
      </c>
      <c r="L30" s="229" t="str">
        <f>IFERROR(VLOOKUP($I30,'Institution Evaluation'!$A$55:$E$346,4,0),IFERROR(VLOOKUP($I30,'Privacy Analyst Evaluation'!$A$46:$E$120,4,0),""))&amp;""</f>
        <v/>
      </c>
      <c r="M30" s="229" t="str">
        <f>IFERROR(VLOOKUP($I30,'Institution Evaluation'!$A$55:$E$346,5,0),IFERROR(VLOOKUP($I30,'Privacy Analyst Evaluation'!$A$46:$E$120,5,0),""))&amp;""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210">
      <c r="A31" s="229">
        <f>IFERROR(IF($A30+1&gt;'(backend scoring)'!$T$335,"",$A30+1),"")</f>
        <v>7</v>
      </c>
      <c r="B31" s="229" t="str">
        <f>_xlfn.XLOOKUP($A31,'(backend scoring)'!$V$2:$V$333,'(backend scoring)'!$A$2:$A$333,"")</f>
        <v>ITAC-09</v>
      </c>
      <c r="C31" s="229" t="str">
        <f>IFERROR(VLOOKUP($B31,'Institution Evaluation'!$A$55:$E$346,2,0),IFERROR(VLOOKUP($B31,'Privacy Analyst Evaluation'!$A$46:$E$120,2,0),""))&amp;""</f>
        <v>Do you have a documented and implemented process for reporting and tracking accessibility issues?*</v>
      </c>
      <c r="D31" s="229" t="str">
        <f>IFERROR(VLOOKUP($B31,'Institution Evaluation'!$A$55:$E$346,3,0),IFERROR(VLOOKUP($B31,'Privacy Analyst Evaluation'!$A$46:$E$120,3,0),""))&amp;""</f>
        <v>Yes</v>
      </c>
      <c r="E31" s="229" t="str">
        <f>IFERROR(VLOOKUP($B31,'Institution Evaluation'!$A$55:$E$346,4,0),IFERROR(VLOOKUP($B31,'Privacy Analyst Evaluation'!$A$46:$E$120,4,0),""))&amp;""</f>
        <v>We have a JIRA system with accessibility tickets that are updated and/or closed in our sprint cycle. In our spring review, sprint planning including mid-sprints and retrospectives. Recent examples include the Entity Data Report (detailed view), address duplicate label and ARIA labels on elements with generic roles.</v>
      </c>
      <c r="F31" s="229" t="str">
        <f>IFERROR(VLOOKUP($B31,'Institution Evaluation'!$A$55:$E$346,5,0),IFERROR(VLOOKUP($B31,'Privacy Analyst Evaluation'!$A$46:$E$120,5,0),""))&amp;""</f>
        <v/>
      </c>
      <c r="G31" s="230"/>
      <c r="H31" s="229" t="str">
        <f>IFERROR(IF($H30+1&gt;'(backend scoring)'!$Q$335,"",$H30+1),"")</f>
        <v/>
      </c>
      <c r="I31" s="229" t="str">
        <f>_xlfn.XLOOKUP($H31,'(backend scoring)'!$S$2:$S$333,'(backend scoring)'!$A$2:$A$333,"")</f>
        <v/>
      </c>
      <c r="J31" s="229" t="str">
        <f>IFERROR(VLOOKUP($I31,'Institution Evaluation'!$A$55:$E$346,2,0),IFERROR(VLOOKUP($I31,'Privacy Analyst Evaluation'!$A$46:$E$120,2,0),""))</f>
        <v/>
      </c>
      <c r="K31" s="229" t="str">
        <f>IFERROR(VLOOKUP($I31,'Institution Evaluation'!$A$55:$E$346,3,0),IFERROR(VLOOKUP($I31,'Privacy Analyst Evaluation'!$A$46:$E$120,3,0),""))&amp;""</f>
        <v/>
      </c>
      <c r="L31" s="229" t="str">
        <f>IFERROR(VLOOKUP($I31,'Institution Evaluation'!$A$55:$E$346,4,0),IFERROR(VLOOKUP($I31,'Privacy Analyst Evaluation'!$A$46:$E$120,4,0),""))&amp;""</f>
        <v/>
      </c>
      <c r="M31" s="229" t="str">
        <f>IFERROR(VLOOKUP($I31,'Institution Evaluation'!$A$55:$E$346,5,0),IFERROR(VLOOKUP($I31,'Privacy Analyst Evaluation'!$A$46:$E$120,5,0),""))&amp;""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60">
      <c r="A32" s="229">
        <f>IFERROR(IF($A31+1&gt;'(backend scoring)'!$T$335,"",$A31+1),"")</f>
        <v>8</v>
      </c>
      <c r="B32" s="229" t="str">
        <f>_xlfn.XLOOKUP($A32,'(backend scoring)'!$V$2:$V$333,'(backend scoring)'!$A$2:$A$333,"")</f>
        <v>THRD-02</v>
      </c>
      <c r="C32" s="229" t="str">
        <f>IFERROR(VLOOKUP($B32,'Institution Evaluation'!$A$55:$E$346,2,0),IFERROR(VLOOKUP($B32,'Privacy Analyst Evaluation'!$A$46:$E$120,2,0),""))&amp;""</f>
        <v>Do you have contractual language in place with third parties governing access to institutional data?*</v>
      </c>
      <c r="D32" s="229" t="str">
        <f>IFERROR(VLOOKUP($B32,'Institution Evaluation'!$A$55:$E$346,3,0),IFERROR(VLOOKUP($B32,'Privacy Analyst Evaluation'!$A$46:$E$120,3,0),""))&amp;""</f>
        <v>Yes</v>
      </c>
      <c r="E32" s="229" t="str">
        <f>IFERROR(VLOOKUP($B32,'Institution Evaluation'!$A$55:$E$346,4,0),IFERROR(VLOOKUP($B32,'Privacy Analyst Evaluation'!$A$46:$E$120,4,0),""))&amp;""</f>
        <v/>
      </c>
      <c r="F32" s="229" t="str">
        <f>IFERROR(VLOOKUP($B32,'Institution Evaluation'!$A$55:$E$346,5,0),IFERROR(VLOOKUP($B32,'Privacy Analyst Evaluation'!$A$46:$E$120,5,0),""))&amp;""</f>
        <v/>
      </c>
      <c r="G32" s="230"/>
      <c r="H32" s="229" t="str">
        <f>IFERROR(IF($H31+1&gt;'(backend scoring)'!$Q$335,"",$H31+1),"")</f>
        <v/>
      </c>
      <c r="I32" s="229" t="str">
        <f>_xlfn.XLOOKUP($H32,'(backend scoring)'!$S$2:$S$333,'(backend scoring)'!$A$2:$A$333,"")</f>
        <v/>
      </c>
      <c r="J32" s="229" t="str">
        <f>IFERROR(VLOOKUP($I32,'Institution Evaluation'!$A$55:$E$346,2,0),IFERROR(VLOOKUP($I32,'Privacy Analyst Evaluation'!$A$46:$E$120,2,0),""))</f>
        <v/>
      </c>
      <c r="K32" s="229" t="str">
        <f>IFERROR(VLOOKUP($I32,'Institution Evaluation'!$A$55:$E$346,3,0),IFERROR(VLOOKUP($I32,'Privacy Analyst Evaluation'!$A$46:$E$120,3,0),""))&amp;""</f>
        <v/>
      </c>
      <c r="L32" s="229" t="str">
        <f>IFERROR(VLOOKUP($I32,'Institution Evaluation'!$A$55:$E$346,4,0),IFERROR(VLOOKUP($I32,'Privacy Analyst Evaluation'!$A$46:$E$120,4,0),""))&amp;""</f>
        <v/>
      </c>
      <c r="M32" s="229" t="str">
        <f>IFERROR(VLOOKUP($I32,'Institution Evaluation'!$A$55:$E$346,5,0),IFERROR(VLOOKUP($I32,'Privacy Analyst Evaluation'!$A$46:$E$120,5,0),""))&amp;""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90">
      <c r="A33" s="229">
        <f>IFERROR(IF($A32+1&gt;'(backend scoring)'!$T$335,"",$A32+1),"")</f>
        <v>9</v>
      </c>
      <c r="B33" s="229" t="str">
        <f>_xlfn.XLOOKUP($A33,'(backend scoring)'!$V$2:$V$333,'(backend scoring)'!$A$2:$A$333,"")</f>
        <v>THRD-01</v>
      </c>
      <c r="C33" s="229" t="str">
        <f>IFERROR(VLOOKUP($B33,'Institution Evaluation'!$A$55:$E$346,2,0),IFERROR(VLOOKUP($B33,'Privacy Analyst Evaluation'!$A$46:$E$120,2,0),""))&amp;""</f>
        <v>Do you perform security assessments of third-party companies with which you share data (e.g., hosting providers, cloud services, PaaS, IaaS, SaaS)?*</v>
      </c>
      <c r="D33" s="229" t="str">
        <f>IFERROR(VLOOKUP($B33,'Institution Evaluation'!$A$55:$E$346,3,0),IFERROR(VLOOKUP($B33,'Privacy Analyst Evaluation'!$A$46:$E$120,3,0),""))&amp;""</f>
        <v>Yes</v>
      </c>
      <c r="E33" s="229" t="str">
        <f>IFERROR(VLOOKUP($B33,'Institution Evaluation'!$A$55:$E$346,4,0),IFERROR(VLOOKUP($B33,'Privacy Analyst Evaluation'!$A$46:$E$120,4,0),""))&amp;""</f>
        <v/>
      </c>
      <c r="F33" s="229" t="str">
        <f>IFERROR(VLOOKUP($B33,'Institution Evaluation'!$A$55:$E$346,5,0),IFERROR(VLOOKUP($B33,'Privacy Analyst Evaluation'!$A$46:$E$120,5,0),""))&amp;""</f>
        <v/>
      </c>
      <c r="G33" s="230"/>
      <c r="H33" s="229" t="str">
        <f>IFERROR(IF($H32+1&gt;'(backend scoring)'!$Q$335,"",$H32+1),"")</f>
        <v/>
      </c>
      <c r="I33" s="229" t="str">
        <f>_xlfn.XLOOKUP($H33,'(backend scoring)'!$S$2:$S$333,'(backend scoring)'!$A$2:$A$333,"")</f>
        <v/>
      </c>
      <c r="J33" s="229" t="str">
        <f>IFERROR(VLOOKUP($I33,'Institution Evaluation'!$A$55:$E$346,2,0),IFERROR(VLOOKUP($I33,'Privacy Analyst Evaluation'!$A$46:$E$120,2,0),""))</f>
        <v/>
      </c>
      <c r="K33" s="229" t="str">
        <f>IFERROR(VLOOKUP($I33,'Institution Evaluation'!$A$55:$E$346,3,0),IFERROR(VLOOKUP($I33,'Privacy Analyst Evaluation'!$A$46:$E$120,3,0),""))&amp;""</f>
        <v/>
      </c>
      <c r="L33" s="229" t="str">
        <f>IFERROR(VLOOKUP($I33,'Institution Evaluation'!$A$55:$E$346,4,0),IFERROR(VLOOKUP($I33,'Privacy Analyst Evaluation'!$A$46:$E$120,4,0),""))&amp;""</f>
        <v/>
      </c>
      <c r="M33" s="229" t="str">
        <f>IFERROR(VLOOKUP($I33,'Institution Evaluation'!$A$55:$E$346,5,0),IFERROR(VLOOKUP($I33,'Privacy Analyst Evaluation'!$A$46:$E$120,5,0),""))&amp;""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60">
      <c r="A34" s="229">
        <f>IFERROR(IF($A33+1&gt;'(backend scoring)'!$T$335,"",$A33+1),"")</f>
        <v>10</v>
      </c>
      <c r="B34" s="229" t="str">
        <f>_xlfn.XLOOKUP($A34,'(backend scoring)'!$V$2:$V$333,'(backend scoring)'!$A$2:$A$333,"")</f>
        <v>THRD-03</v>
      </c>
      <c r="C34" s="229" t="str">
        <f>IFERROR(VLOOKUP($B34,'Institution Evaluation'!$A$55:$E$346,2,0),IFERROR(VLOOKUP($B34,'Privacy Analyst Evaluation'!$A$46:$E$120,2,0),""))&amp;""</f>
        <v>Do the contracts in place with these third parties address liability in the event of a data breach?*</v>
      </c>
      <c r="D34" s="229" t="str">
        <f>IFERROR(VLOOKUP($B34,'Institution Evaluation'!$A$55:$E$346,3,0),IFERROR(VLOOKUP($B34,'Privacy Analyst Evaluation'!$A$46:$E$120,3,0),""))&amp;""</f>
        <v>Yes</v>
      </c>
      <c r="E34" s="229" t="str">
        <f>IFERROR(VLOOKUP($B34,'Institution Evaluation'!$A$55:$E$346,4,0),IFERROR(VLOOKUP($B34,'Privacy Analyst Evaluation'!$A$46:$E$120,4,0),""))&amp;""</f>
        <v/>
      </c>
      <c r="F34" s="229" t="str">
        <f>IFERROR(VLOOKUP($B34,'Institution Evaluation'!$A$55:$E$346,5,0),IFERROR(VLOOKUP($B34,'Privacy Analyst Evaluation'!$A$46:$E$120,5,0),""))&amp;""</f>
        <v/>
      </c>
      <c r="G34" s="230"/>
      <c r="H34" s="229" t="str">
        <f>IFERROR(IF($H33+1&gt;'(backend scoring)'!$Q$335,"",$H33+1),"")</f>
        <v/>
      </c>
      <c r="I34" s="229" t="str">
        <f>_xlfn.XLOOKUP($H34,'(backend scoring)'!$S$2:$S$333,'(backend scoring)'!$A$2:$A$333,"")</f>
        <v/>
      </c>
      <c r="J34" s="229" t="str">
        <f>IFERROR(VLOOKUP($I34,'Institution Evaluation'!$A$55:$E$346,2,0),IFERROR(VLOOKUP($I34,'Privacy Analyst Evaluation'!$A$46:$E$120,2,0),""))</f>
        <v/>
      </c>
      <c r="K34" s="229" t="str">
        <f>IFERROR(VLOOKUP($I34,'Institution Evaluation'!$A$55:$E$346,3,0),IFERROR(VLOOKUP($I34,'Privacy Analyst Evaluation'!$A$46:$E$120,3,0),""))&amp;""</f>
        <v/>
      </c>
      <c r="L34" s="229" t="str">
        <f>IFERROR(VLOOKUP($I34,'Institution Evaluation'!$A$55:$E$346,4,0),IFERROR(VLOOKUP($I34,'Privacy Analyst Evaluation'!$A$46:$E$120,4,0),""))&amp;""</f>
        <v/>
      </c>
      <c r="M34" s="229" t="str">
        <f>IFERROR(VLOOKUP($I34,'Institution Evaluation'!$A$55:$E$346,5,0),IFERROR(VLOOKUP($I34,'Privacy Analyst Evaluation'!$A$46:$E$120,5,0),""))&amp;""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5">
      <c r="A35" s="229">
        <f>IFERROR(IF($A34+1&gt;'(backend scoring)'!$T$335,"",$A34+1),"")</f>
        <v>11</v>
      </c>
      <c r="B35" s="229" t="str">
        <f>_xlfn.XLOOKUP($A35,'(backend scoring)'!$V$2:$V$333,'(backend scoring)'!$A$2:$A$333,"")</f>
        <v>THRD-04</v>
      </c>
      <c r="C35" s="229" t="str">
        <f>IFERROR(VLOOKUP($B35,'Institution Evaluation'!$A$55:$E$346,2,0),IFERROR(VLOOKUP($B35,'Privacy Analyst Evaluation'!$A$46:$E$120,2,0),""))&amp;""</f>
        <v>Do you have an implemented third-party management strategy?*</v>
      </c>
      <c r="D35" s="229" t="str">
        <f>IFERROR(VLOOKUP($B35,'Institution Evaluation'!$A$55:$E$346,3,0),IFERROR(VLOOKUP($B35,'Privacy Analyst Evaluation'!$A$46:$E$120,3,0),""))&amp;""</f>
        <v>Yes</v>
      </c>
      <c r="E35" s="229" t="str">
        <f>IFERROR(VLOOKUP($B35,'Institution Evaluation'!$A$55:$E$346,4,0),IFERROR(VLOOKUP($B35,'Privacy Analyst Evaluation'!$A$46:$E$120,4,0),""))&amp;""</f>
        <v/>
      </c>
      <c r="F35" s="229" t="str">
        <f>IFERROR(VLOOKUP($B35,'Institution Evaluation'!$A$55:$E$346,5,0),IFERROR(VLOOKUP($B35,'Privacy Analyst Evaluation'!$A$46:$E$120,5,0),""))&amp;""</f>
        <v/>
      </c>
      <c r="G35" s="230"/>
      <c r="H35" s="229" t="str">
        <f>IFERROR(IF($H34+1&gt;'(backend scoring)'!$Q$335,"",$H34+1),"")</f>
        <v/>
      </c>
      <c r="I35" s="229" t="str">
        <f>_xlfn.XLOOKUP($H35,'(backend scoring)'!$S$2:$S$333,'(backend scoring)'!$A$2:$A$333,"")</f>
        <v/>
      </c>
      <c r="J35" s="229" t="str">
        <f>IFERROR(VLOOKUP($I35,'Institution Evaluation'!$A$55:$E$346,2,0),IFERROR(VLOOKUP($I35,'Privacy Analyst Evaluation'!$A$46:$E$120,2,0),""))</f>
        <v/>
      </c>
      <c r="K35" s="229" t="str">
        <f>IFERROR(VLOOKUP($I35,'Institution Evaluation'!$A$55:$E$346,3,0),IFERROR(VLOOKUP($I35,'Privacy Analyst Evaluation'!$A$46:$E$120,3,0),""))&amp;""</f>
        <v/>
      </c>
      <c r="L35" s="229" t="str">
        <f>IFERROR(VLOOKUP($I35,'Institution Evaluation'!$A$55:$E$346,4,0),IFERROR(VLOOKUP($I35,'Privacy Analyst Evaluation'!$A$46:$E$120,4,0),""))&amp;""</f>
        <v/>
      </c>
      <c r="M35" s="229" t="str">
        <f>IFERROR(VLOOKUP($I35,'Institution Evaluation'!$A$55:$E$346,5,0),IFERROR(VLOOKUP($I35,'Privacy Analyst Evaluation'!$A$46:$E$120,5,0),""))&amp;""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c r="A36" s="229">
        <f>IFERROR(IF($A35+1&gt;'(backend scoring)'!$T$335,"",$A35+1),"")</f>
        <v>12</v>
      </c>
      <c r="B36" s="229" t="str">
        <f>_xlfn.XLOOKUP($A36,'(backend scoring)'!$V$2:$V$333,'(backend scoring)'!$A$2:$A$333,"")</f>
        <v>CONS-01</v>
      </c>
      <c r="C36" s="229" t="str">
        <f>IFERROR(VLOOKUP($B36,'Institution Evaluation'!$A$55:$E$346,2,0),IFERROR(VLOOKUP($B36,'Privacy Analyst Evaluation'!$A$46:$E$120,2,0),""))&amp;""</f>
        <v>Will the consultant require access to the institution's network resources?*</v>
      </c>
      <c r="D36" s="229" t="str">
        <f>IFERROR(VLOOKUP($B36,'Institution Evaluation'!$A$55:$E$346,3,0),IFERROR(VLOOKUP($B36,'Privacy Analyst Evaluation'!$A$46:$E$120,3,0),""))&amp;""</f>
        <v>No</v>
      </c>
      <c r="E36" s="229" t="str">
        <f>IFERROR(VLOOKUP($B36,'Institution Evaluation'!$A$55:$E$346,4,0),IFERROR(VLOOKUP($B36,'Privacy Analyst Evaluation'!$A$46:$E$120,4,0),""))&amp;""</f>
        <v/>
      </c>
      <c r="F36" s="229" t="str">
        <f>IFERROR(VLOOKUP($B36,'Institution Evaluation'!$A$55:$E$346,5,0),IFERROR(VLOOKUP($B36,'Privacy Analyst Evaluation'!$A$46:$E$120,5,0),""))&amp;""</f>
        <v/>
      </c>
      <c r="G36" s="230"/>
      <c r="H36" s="229" t="str">
        <f>IFERROR(IF($H35+1&gt;'(backend scoring)'!$Q$335,"",$H35+1),"")</f>
        <v/>
      </c>
      <c r="I36" s="229" t="str">
        <f>_xlfn.XLOOKUP($H36,'(backend scoring)'!$S$2:$S$333,'(backend scoring)'!$A$2:$A$333,"")</f>
        <v/>
      </c>
      <c r="J36" s="229" t="str">
        <f>IFERROR(VLOOKUP($I36,'Institution Evaluation'!$A$55:$E$346,2,0),IFERROR(VLOOKUP($I36,'Privacy Analyst Evaluation'!$A$46:$E$120,2,0),""))</f>
        <v/>
      </c>
      <c r="K36" s="229" t="str">
        <f>IFERROR(VLOOKUP($I36,'Institution Evaluation'!$A$55:$E$346,3,0),IFERROR(VLOOKUP($I36,'Privacy Analyst Evaluation'!$A$46:$E$120,3,0),""))&amp;""</f>
        <v/>
      </c>
      <c r="L36" s="229" t="str">
        <f>IFERROR(VLOOKUP($I36,'Institution Evaluation'!$A$55:$E$346,4,0),IFERROR(VLOOKUP($I36,'Privacy Analyst Evaluation'!$A$46:$E$120,4,0),""))&amp;""</f>
        <v/>
      </c>
      <c r="M36" s="229" t="str">
        <f>IFERROR(VLOOKUP($I36,'Institution Evaluation'!$A$55:$E$346,5,0),IFERROR(VLOOKUP($I36,'Privacy Analyst Evaluation'!$A$46:$E$120,5,0),""))&amp;""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c r="A37" s="229">
        <f>IFERROR(IF($A36+1&gt;'(backend scoring)'!$T$335,"",$A36+1),"")</f>
        <v>13</v>
      </c>
      <c r="B37" s="229" t="str">
        <f>_xlfn.XLOOKUP($A37,'(backend scoring)'!$V$2:$V$333,'(backend scoring)'!$A$2:$A$333,"")</f>
        <v>CONS-02</v>
      </c>
      <c r="C37" s="229" t="str">
        <f>IFERROR(VLOOKUP($B37,'Institution Evaluation'!$A$55:$E$346,2,0),IFERROR(VLOOKUP($B37,'Privacy Analyst Evaluation'!$A$46:$E$120,2,0),""))&amp;""</f>
        <v>Has the consultant received training on (sensitive, HIPAA, PCI, etc.) data handling?*</v>
      </c>
      <c r="D37" s="229" t="str">
        <f>IFERROR(VLOOKUP($B37,'Institution Evaluation'!$A$55:$E$346,3,0),IFERROR(VLOOKUP($B37,'Privacy Analyst Evaluation'!$A$46:$E$120,3,0),""))&amp;""</f>
        <v>Yes</v>
      </c>
      <c r="E37" s="229" t="str">
        <f>IFERROR(VLOOKUP($B37,'Institution Evaluation'!$A$55:$E$346,4,0),IFERROR(VLOOKUP($B37,'Privacy Analyst Evaluation'!$A$46:$E$120,4,0),""))&amp;""</f>
        <v/>
      </c>
      <c r="F37" s="229" t="str">
        <f>IFERROR(VLOOKUP($B37,'Institution Evaluation'!$A$55:$E$346,5,0),IFERROR(VLOOKUP($B37,'Privacy Analyst Evaluation'!$A$46:$E$120,5,0),""))&amp;""</f>
        <v/>
      </c>
      <c r="G37" s="230"/>
      <c r="H37" s="229" t="str">
        <f>IFERROR(IF($H36+1&gt;'(backend scoring)'!$Q$335,"",$H36+1),"")</f>
        <v/>
      </c>
      <c r="I37" s="229" t="str">
        <f>_xlfn.XLOOKUP($H37,'(backend scoring)'!$S$2:$S$333,'(backend scoring)'!$A$2:$A$333,"")</f>
        <v/>
      </c>
      <c r="J37" s="229" t="str">
        <f>IFERROR(VLOOKUP($I37,'Institution Evaluation'!$A$55:$E$346,2,0),IFERROR(VLOOKUP($I37,'Privacy Analyst Evaluation'!$A$46:$E$120,2,0),""))</f>
        <v/>
      </c>
      <c r="K37" s="229" t="str">
        <f>IFERROR(VLOOKUP($I37,'Institution Evaluation'!$A$55:$E$346,3,0),IFERROR(VLOOKUP($I37,'Privacy Analyst Evaluation'!$A$46:$E$120,3,0),""))&amp;""</f>
        <v/>
      </c>
      <c r="L37" s="229" t="str">
        <f>IFERROR(VLOOKUP($I37,'Institution Evaluation'!$A$55:$E$346,4,0),IFERROR(VLOOKUP($I37,'Privacy Analyst Evaluation'!$A$46:$E$120,4,0),""))&amp;""</f>
        <v/>
      </c>
      <c r="M37" s="229" t="str">
        <f>IFERROR(VLOOKUP($I37,'Institution Evaluation'!$A$55:$E$346,5,0),IFERROR(VLOOKUP($I37,'Privacy Analyst Evaluation'!$A$46:$E$120,5,0),""))&amp;""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c r="A38" s="229">
        <f>IFERROR(IF($A37+1&gt;'(backend scoring)'!$T$335,"",$A37+1),"")</f>
        <v>14</v>
      </c>
      <c r="B38" s="229" t="str">
        <f>_xlfn.XLOOKUP($A38,'(backend scoring)'!$V$2:$V$333,'(backend scoring)'!$A$2:$A$333,"")</f>
        <v>CONS-03</v>
      </c>
      <c r="C38" s="229" t="str">
        <f>IFERROR(VLOOKUP($B38,'Institution Evaluation'!$A$55:$E$346,2,0),IFERROR(VLOOKUP($B38,'Privacy Analyst Evaluation'!$A$46:$E$120,2,0),""))&amp;""</f>
        <v>Is the data encrypted (at rest) while in the consultant's possession?*</v>
      </c>
      <c r="D38" s="229" t="str">
        <f>IFERROR(VLOOKUP($B38,'Institution Evaluation'!$A$55:$E$346,3,0),IFERROR(VLOOKUP($B38,'Privacy Analyst Evaluation'!$A$46:$E$120,3,0),""))&amp;""</f>
        <v>Yes</v>
      </c>
      <c r="E38" s="229" t="str">
        <f>IFERROR(VLOOKUP($B38,'Institution Evaluation'!$A$55:$E$346,4,0),IFERROR(VLOOKUP($B38,'Privacy Analyst Evaluation'!$A$46:$E$120,4,0),""))&amp;""</f>
        <v/>
      </c>
      <c r="F38" s="229" t="str">
        <f>IFERROR(VLOOKUP($B38,'Institution Evaluation'!$A$55:$E$346,5,0),IFERROR(VLOOKUP($B38,'Privacy Analyst Evaluation'!$A$46:$E$120,5,0),""))&amp;""</f>
        <v/>
      </c>
      <c r="G38" s="230"/>
      <c r="H38" s="229" t="str">
        <f>IFERROR(IF($H37+1&gt;'(backend scoring)'!$Q$335,"",$H37+1),"")</f>
        <v/>
      </c>
      <c r="I38" s="229" t="str">
        <f>_xlfn.XLOOKUP($H38,'(backend scoring)'!$S$2:$S$333,'(backend scoring)'!$A$2:$A$333,"")</f>
        <v/>
      </c>
      <c r="J38" s="229" t="str">
        <f>IFERROR(VLOOKUP($I38,'Institution Evaluation'!$A$55:$E$346,2,0),IFERROR(VLOOKUP($I38,'Privacy Analyst Evaluation'!$A$46:$E$120,2,0),""))</f>
        <v/>
      </c>
      <c r="K38" s="229" t="str">
        <f>IFERROR(VLOOKUP($I38,'Institution Evaluation'!$A$55:$E$346,3,0),IFERROR(VLOOKUP($I38,'Privacy Analyst Evaluation'!$A$46:$E$120,3,0),""))&amp;""</f>
        <v/>
      </c>
      <c r="L38" s="229" t="str">
        <f>IFERROR(VLOOKUP($I38,'Institution Evaluation'!$A$55:$E$346,4,0),IFERROR(VLOOKUP($I38,'Privacy Analyst Evaluation'!$A$46:$E$120,4,0),""))&amp;""</f>
        <v/>
      </c>
      <c r="M38" s="229" t="str">
        <f>IFERROR(VLOOKUP($I38,'Institution Evaluation'!$A$55:$E$346,5,0),IFERROR(VLOOKUP($I38,'Privacy Analyst Evaluation'!$A$46:$E$120,5,0),""))&amp;""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30">
      <c r="A39" s="229">
        <f>IFERROR(IF($A38+1&gt;'(backend scoring)'!$T$335,"",$A38+1),"")</f>
        <v>15</v>
      </c>
      <c r="B39" s="229" t="str">
        <f>_xlfn.XLOOKUP($A39,'(backend scoring)'!$V$2:$V$333,'(backend scoring)'!$A$2:$A$333,"")</f>
        <v>CONS-04</v>
      </c>
      <c r="C39" s="229" t="str">
        <f>IFERROR(VLOOKUP($B39,'Institution Evaluation'!$A$55:$E$346,2,0),IFERROR(VLOOKUP($B39,'Privacy Analyst Evaluation'!$A$46:$E$120,2,0),""))&amp;""</f>
        <v>Can access be restricted based on source IP address?*</v>
      </c>
      <c r="D39" s="229" t="str">
        <f>IFERROR(VLOOKUP($B39,'Institution Evaluation'!$A$55:$E$346,3,0),IFERROR(VLOOKUP($B39,'Privacy Analyst Evaluation'!$A$46:$E$120,3,0),""))&amp;""</f>
        <v>Yes</v>
      </c>
      <c r="E39" s="229" t="str">
        <f>IFERROR(VLOOKUP($B39,'Institution Evaluation'!$A$55:$E$346,4,0),IFERROR(VLOOKUP($B39,'Privacy Analyst Evaluation'!$A$46:$E$120,4,0),""))&amp;""</f>
        <v/>
      </c>
      <c r="F39" s="229" t="str">
        <f>IFERROR(VLOOKUP($B39,'Institution Evaluation'!$A$55:$E$346,5,0),IFERROR(VLOOKUP($B39,'Privacy Analyst Evaluation'!$A$46:$E$120,5,0),""))&amp;""</f>
        <v/>
      </c>
      <c r="G39" s="230"/>
      <c r="H39" s="229" t="str">
        <f>IFERROR(IF($H38+1&gt;'(backend scoring)'!$Q$335,"",$H38+1),"")</f>
        <v/>
      </c>
      <c r="I39" s="229" t="str">
        <f>_xlfn.XLOOKUP($H39,'(backend scoring)'!$S$2:$S$333,'(backend scoring)'!$A$2:$A$333,"")</f>
        <v/>
      </c>
      <c r="J39" s="229" t="str">
        <f>IFERROR(VLOOKUP($I39,'Institution Evaluation'!$A$55:$E$346,2,0),IFERROR(VLOOKUP($I39,'Privacy Analyst Evaluation'!$A$46:$E$120,2,0),""))</f>
        <v/>
      </c>
      <c r="K39" s="229" t="str">
        <f>IFERROR(VLOOKUP($I39,'Institution Evaluation'!$A$55:$E$346,3,0),IFERROR(VLOOKUP($I39,'Privacy Analyst Evaluation'!$A$46:$E$120,3,0),""))&amp;""</f>
        <v/>
      </c>
      <c r="L39" s="229" t="str">
        <f>IFERROR(VLOOKUP($I39,'Institution Evaluation'!$A$55:$E$346,4,0),IFERROR(VLOOKUP($I39,'Privacy Analyst Evaluation'!$A$46:$E$120,4,0),""))&amp;""</f>
        <v/>
      </c>
      <c r="M39" s="229" t="str">
        <f>IFERROR(VLOOKUP($I39,'Institution Evaluation'!$A$55:$E$346,5,0),IFERROR(VLOOKUP($I39,'Privacy Analyst Evaluation'!$A$46:$E$120,5,0),""))&amp;""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105">
      <c r="A40" s="229">
        <f>IFERROR(IF($A39+1&gt;'(backend scoring)'!$T$335,"",$A39+1),"")</f>
        <v>16</v>
      </c>
      <c r="B40" s="229" t="str">
        <f>_xlfn.XLOOKUP($A40,'(backend scoring)'!$V$2:$V$333,'(backend scoring)'!$A$2:$A$333,"")</f>
        <v>APPL-01</v>
      </c>
      <c r="C40" s="229" t="str">
        <f>IFERROR(VLOOKUP($B40,'Institution Evaluation'!$A$55:$E$346,2,0),IFERROR(VLOOKUP($B40,'Privacy Analyst Evaluation'!$A$46:$E$120,2,0),""))&amp;""</f>
        <v>Are access controls for institutional accounts based on structured rules, such as role-based access control (RBAC), attribute-based access control (ABAC), or policy-based access control (PBAC)?*</v>
      </c>
      <c r="D40" s="229" t="str">
        <f>IFERROR(VLOOKUP($B40,'Institution Evaluation'!$A$55:$E$346,3,0),IFERROR(VLOOKUP($B40,'Privacy Analyst Evaluation'!$A$46:$E$120,3,0),""))&amp;""</f>
        <v>Yes</v>
      </c>
      <c r="E40" s="229" t="str">
        <f>IFERROR(VLOOKUP($B40,'Institution Evaluation'!$A$55:$E$346,4,0),IFERROR(VLOOKUP($B40,'Privacy Analyst Evaluation'!$A$46:$E$120,4,0),""))&amp;""</f>
        <v>Our admin console has super admin role, read and write roles, partial and full access roles.</v>
      </c>
      <c r="F40" s="229" t="str">
        <f>IFERROR(VLOOKUP($B40,'Institution Evaluation'!$A$55:$E$346,5,0),IFERROR(VLOOKUP($B40,'Privacy Analyst Evaluation'!$A$46:$E$120,5,0),""))&amp;""</f>
        <v/>
      </c>
      <c r="G40" s="230"/>
      <c r="H40" s="229" t="str">
        <f>IFERROR(IF($H39+1&gt;'(backend scoring)'!$Q$335,"",$H39+1),"")</f>
        <v/>
      </c>
      <c r="I40" s="229" t="str">
        <f>_xlfn.XLOOKUP($H40,'(backend scoring)'!$S$2:$S$333,'(backend scoring)'!$A$2:$A$333,"")</f>
        <v/>
      </c>
      <c r="J40" s="229" t="str">
        <f>IFERROR(VLOOKUP($I40,'Institution Evaluation'!$A$55:$E$346,2,0),IFERROR(VLOOKUP($I40,'Privacy Analyst Evaluation'!$A$46:$E$120,2,0),""))</f>
        <v/>
      </c>
      <c r="K40" s="229" t="str">
        <f>IFERROR(VLOOKUP($I40,'Institution Evaluation'!$A$55:$E$346,3,0),IFERROR(VLOOKUP($I40,'Privacy Analyst Evaluation'!$A$46:$E$120,3,0),""))&amp;""</f>
        <v/>
      </c>
      <c r="L40" s="229" t="str">
        <f>IFERROR(VLOOKUP($I40,'Institution Evaluation'!$A$55:$E$346,4,0),IFERROR(VLOOKUP($I40,'Privacy Analyst Evaluation'!$A$46:$E$120,4,0),""))&amp;""</f>
        <v/>
      </c>
      <c r="M40" s="229" t="str">
        <f>IFERROR(VLOOKUP($I40,'Institution Evaluation'!$A$55:$E$346,5,0),IFERROR(VLOOKUP($I40,'Privacy Analyst Evaluation'!$A$46:$E$120,5,0),""))&amp;""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150">
      <c r="A41" s="229">
        <f>IFERROR(IF($A40+1&gt;'(backend scoring)'!$T$335,"",$A40+1),"")</f>
        <v>17</v>
      </c>
      <c r="B41" s="229" t="str">
        <f>_xlfn.XLOOKUP($A41,'(backend scoring)'!$V$2:$V$333,'(backend scoring)'!$A$2:$A$333,"")</f>
        <v>APPL-02</v>
      </c>
      <c r="C41" s="229" t="str">
        <f>IFERROR(VLOOKUP($B41,'Institution Evaluation'!$A$55:$E$346,2,0),IFERROR(VLOOKUP($B41,'Privacy Analyst Evaluation'!$A$46:$E$120,2,0),""))&amp;""</f>
        <v>Are you using a web application firewall (WAF)?*</v>
      </c>
      <c r="D41" s="229" t="str">
        <f>IFERROR(VLOOKUP($B41,'Institution Evaluation'!$A$55:$E$346,3,0),IFERROR(VLOOKUP($B41,'Privacy Analyst Evaluation'!$A$46:$E$120,3,0),""))&amp;""</f>
        <v>Yes</v>
      </c>
      <c r="E41" s="229" t="str">
        <f>IFERROR(VLOOKUP($B41,'Institution Evaluation'!$A$55:$E$346,4,0),IFERROR(VLOOKUP($B41,'Privacy Analyst Evaluation'!$A$46:$E$120,4,0),""))&amp;""</f>
        <v>There are firewalls for each type of server (file, application, database). Within a subdomain, for efficiency, firewalls can be disabled. The ports configurationa and testing are coordinated between the deployment, IT and security teams.</v>
      </c>
      <c r="F41" s="229" t="str">
        <f>IFERROR(VLOOKUP($B41,'Institution Evaluation'!$A$55:$E$346,5,0),IFERROR(VLOOKUP($B41,'Privacy Analyst Evaluation'!$A$46:$E$120,5,0),""))&amp;""</f>
        <v/>
      </c>
      <c r="G41" s="230"/>
      <c r="H41" s="229" t="str">
        <f>IFERROR(IF($H40+1&gt;'(backend scoring)'!$Q$335,"",$H40+1),"")</f>
        <v/>
      </c>
      <c r="I41" s="229" t="str">
        <f>_xlfn.XLOOKUP($H41,'(backend scoring)'!$S$2:$S$333,'(backend scoring)'!$A$2:$A$333,"")</f>
        <v/>
      </c>
      <c r="J41" s="229" t="str">
        <f>IFERROR(VLOOKUP($I41,'Institution Evaluation'!$A$55:$E$346,2,0),IFERROR(VLOOKUP($I41,'Privacy Analyst Evaluation'!$A$46:$E$120,2,0),""))</f>
        <v/>
      </c>
      <c r="K41" s="229" t="str">
        <f>IFERROR(VLOOKUP($I41,'Institution Evaluation'!$A$55:$E$346,3,0),IFERROR(VLOOKUP($I41,'Privacy Analyst Evaluation'!$A$46:$E$120,3,0),""))&amp;""</f>
        <v/>
      </c>
      <c r="L41" s="229" t="str">
        <f>IFERROR(VLOOKUP($I41,'Institution Evaluation'!$A$55:$E$346,4,0),IFERROR(VLOOKUP($I41,'Privacy Analyst Evaluation'!$A$46:$E$120,4,0),""))&amp;""</f>
        <v/>
      </c>
      <c r="M41" s="229" t="str">
        <f>IFERROR(VLOOKUP($I41,'Institution Evaluation'!$A$55:$E$346,5,0),IFERROR(VLOOKUP($I41,'Privacy Analyst Evaluation'!$A$46:$E$120,5,0),""))&amp;""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90">
      <c r="A42" s="229">
        <f>IFERROR(IF($A41+1&gt;'(backend scoring)'!$T$335,"",$A41+1),"")</f>
        <v>18</v>
      </c>
      <c r="B42" s="229" t="str">
        <f>_xlfn.XLOOKUP($A42,'(backend scoring)'!$V$2:$V$333,'(backend scoring)'!$A$2:$A$333,"")</f>
        <v>APPL-03</v>
      </c>
      <c r="C42" s="229" t="str">
        <f>IFERROR(VLOOKUP($B42,'Institution Evaluation'!$A$55:$E$346,2,0),IFERROR(VLOOKUP($B42,'Privacy Analyst Evaluation'!$A$46:$E$120,2,0),""))&amp;""</f>
        <v>Are only currently supported operating system(s), software, and libraries leveraged by the system(s)/application(s) that will have access to institution's data?*</v>
      </c>
      <c r="D42" s="229" t="str">
        <f>IFERROR(VLOOKUP($B42,'Institution Evaluation'!$A$55:$E$346,3,0),IFERROR(VLOOKUP($B42,'Privacy Analyst Evaluation'!$A$46:$E$120,3,0),""))&amp;""</f>
        <v>Yes</v>
      </c>
      <c r="E42" s="229" t="str">
        <f>IFERROR(VLOOKUP($B42,'Institution Evaluation'!$A$55:$E$346,4,0),IFERROR(VLOOKUP($B42,'Privacy Analyst Evaluation'!$A$46:$E$120,4,0),""))&amp;""</f>
        <v>The internal web pages that require scanning will require access - this is at the client's discretion</v>
      </c>
      <c r="F42" s="229" t="str">
        <f>IFERROR(VLOOKUP($B42,'Institution Evaluation'!$A$55:$E$346,5,0),IFERROR(VLOOKUP($B42,'Privacy Analyst Evaluation'!$A$46:$E$120,5,0),""))&amp;""</f>
        <v/>
      </c>
      <c r="G42" s="230"/>
      <c r="H42" s="229" t="str">
        <f>IFERROR(IF($H41+1&gt;'(backend scoring)'!$Q$335,"",$H41+1),"")</f>
        <v/>
      </c>
      <c r="I42" s="229" t="str">
        <f>_xlfn.XLOOKUP($H42,'(backend scoring)'!$S$2:$S$333,'(backend scoring)'!$A$2:$A$333,"")</f>
        <v/>
      </c>
      <c r="J42" s="229" t="str">
        <f>IFERROR(VLOOKUP($I42,'Institution Evaluation'!$A$55:$E$346,2,0),IFERROR(VLOOKUP($I42,'Privacy Analyst Evaluation'!$A$46:$E$120,2,0),""))</f>
        <v/>
      </c>
      <c r="K42" s="229" t="str">
        <f>IFERROR(VLOOKUP($I42,'Institution Evaluation'!$A$55:$E$346,3,0),IFERROR(VLOOKUP($I42,'Privacy Analyst Evaluation'!$A$46:$E$120,3,0),""))&amp;""</f>
        <v/>
      </c>
      <c r="L42" s="229" t="str">
        <f>IFERROR(VLOOKUP($I42,'Institution Evaluation'!$A$55:$E$346,4,0),IFERROR(VLOOKUP($I42,'Privacy Analyst Evaluation'!$A$46:$E$120,4,0),""))&amp;""</f>
        <v/>
      </c>
      <c r="M42" s="229" t="str">
        <f>IFERROR(VLOOKUP($I42,'Institution Evaluation'!$A$55:$E$346,5,0),IFERROR(VLOOKUP($I42,'Privacy Analyst Evaluation'!$A$46:$E$120,5,0),""))&amp;""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30">
      <c r="A43" s="229">
        <f>IFERROR(IF($A42+1&gt;'(backend scoring)'!$T$335,"",$A42+1),"")</f>
        <v>19</v>
      </c>
      <c r="B43" s="229" t="str">
        <f>_xlfn.XLOOKUP($A43,'(backend scoring)'!$V$2:$V$333,'(backend scoring)'!$A$2:$A$333,"")</f>
        <v>APPL-04</v>
      </c>
      <c r="C43" s="229" t="str">
        <f>IFERROR(VLOOKUP($B43,'Institution Evaluation'!$A$55:$E$346,2,0),IFERROR(VLOOKUP($B43,'Privacy Analyst Evaluation'!$A$46:$E$120,2,0),""))&amp;""</f>
        <v>Does your application require access to location or GPS data?</v>
      </c>
      <c r="D43" s="229" t="str">
        <f>IFERROR(VLOOKUP($B43,'Institution Evaluation'!$A$55:$E$346,3,0),IFERROR(VLOOKUP($B43,'Privacy Analyst Evaluation'!$A$46:$E$120,3,0),""))&amp;""</f>
        <v>No</v>
      </c>
      <c r="E43" s="229" t="str">
        <f>IFERROR(VLOOKUP($B43,'Institution Evaluation'!$A$55:$E$346,4,0),IFERROR(VLOOKUP($B43,'Privacy Analyst Evaluation'!$A$46:$E$120,4,0),""))&amp;""</f>
        <v/>
      </c>
      <c r="F43" s="229" t="str">
        <f>IFERROR(VLOOKUP($B43,'Institution Evaluation'!$A$55:$E$346,5,0),IFERROR(VLOOKUP($B43,'Privacy Analyst Evaluation'!$A$46:$E$120,5,0),""))&amp;""</f>
        <v/>
      </c>
      <c r="G43" s="230"/>
      <c r="H43" s="229" t="str">
        <f>IFERROR(IF($H42+1&gt;'(backend scoring)'!$Q$335,"",$H42+1),"")</f>
        <v/>
      </c>
      <c r="I43" s="229" t="str">
        <f>_xlfn.XLOOKUP($H43,'(backend scoring)'!$S$2:$S$333,'(backend scoring)'!$A$2:$A$333,"")</f>
        <v/>
      </c>
      <c r="J43" s="229" t="str">
        <f>IFERROR(VLOOKUP($I43,'Institution Evaluation'!$A$55:$E$346,2,0),IFERROR(VLOOKUP($I43,'Privacy Analyst Evaluation'!$A$46:$E$120,2,0),""))</f>
        <v/>
      </c>
      <c r="K43" s="229" t="str">
        <f>IFERROR(VLOOKUP($I43,'Institution Evaluation'!$A$55:$E$346,3,0),IFERROR(VLOOKUP($I43,'Privacy Analyst Evaluation'!$A$46:$E$120,3,0),""))&amp;""</f>
        <v/>
      </c>
      <c r="L43" s="229" t="str">
        <f>IFERROR(VLOOKUP($I43,'Institution Evaluation'!$A$55:$E$346,4,0),IFERROR(VLOOKUP($I43,'Privacy Analyst Evaluation'!$A$46:$E$120,4,0),""))&amp;""</f>
        <v/>
      </c>
      <c r="M43" s="229" t="str">
        <f>IFERROR(VLOOKUP($I43,'Institution Evaluation'!$A$55:$E$346,5,0),IFERROR(VLOOKUP($I43,'Privacy Analyst Evaluation'!$A$46:$E$120,5,0),""))&amp;""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105">
      <c r="A44" s="229">
        <f>IFERROR(IF($A43+1&gt;'(backend scoring)'!$T$335,"",$A43+1),"")</f>
        <v>20</v>
      </c>
      <c r="B44" s="229" t="str">
        <f>_xlfn.XLOOKUP($A44,'(backend scoring)'!$V$2:$V$333,'(backend scoring)'!$A$2:$A$333,"")</f>
        <v>APPL-05</v>
      </c>
      <c r="C44" s="229" t="str">
        <f>IFERROR(VLOOKUP($B44,'Institution Evaluation'!$A$55:$E$346,2,0),IFERROR(VLOOKUP($B44,'Privacy Analyst Evaluation'!$A$46:$E$120,2,0),""))&amp;""</f>
        <v>Does your application provide separation of duties between security administration, system administration, and standard user functions?*</v>
      </c>
      <c r="D44" s="229" t="str">
        <f>IFERROR(VLOOKUP($B44,'Institution Evaluation'!$A$55:$E$346,3,0),IFERROR(VLOOKUP($B44,'Privacy Analyst Evaluation'!$A$46:$E$120,3,0),""))&amp;""</f>
        <v>Yes</v>
      </c>
      <c r="E44" s="229" t="str">
        <f>IFERROR(VLOOKUP($B44,'Institution Evaluation'!$A$55:$E$346,4,0),IFERROR(VLOOKUP($B44,'Privacy Analyst Evaluation'!$A$46:$E$120,4,0),""))&amp;""</f>
        <v>The application has a super admin who has access to audit logs and can set permissions. Other users have view, edit permissions down to the file level.</v>
      </c>
      <c r="F44" s="229" t="str">
        <f>IFERROR(VLOOKUP($B44,'Institution Evaluation'!$A$55:$E$346,5,0),IFERROR(VLOOKUP($B44,'Privacy Analyst Evaluation'!$A$46:$E$120,5,0),""))&amp;""</f>
        <v/>
      </c>
      <c r="G44" s="230"/>
      <c r="H44" s="229" t="str">
        <f>IFERROR(IF($H43+1&gt;'(backend scoring)'!$Q$335,"",$H43+1),"")</f>
        <v/>
      </c>
      <c r="I44" s="229" t="str">
        <f>_xlfn.XLOOKUP($H44,'(backend scoring)'!$S$2:$S$333,'(backend scoring)'!$A$2:$A$333,"")</f>
        <v/>
      </c>
      <c r="J44" s="229" t="str">
        <f>IFERROR(VLOOKUP($I44,'Institution Evaluation'!$A$55:$E$346,2,0),IFERROR(VLOOKUP($I44,'Privacy Analyst Evaluation'!$A$46:$E$120,2,0),""))</f>
        <v/>
      </c>
      <c r="K44" s="229" t="str">
        <f>IFERROR(VLOOKUP($I44,'Institution Evaluation'!$A$55:$E$346,3,0),IFERROR(VLOOKUP($I44,'Privacy Analyst Evaluation'!$A$46:$E$120,3,0),""))&amp;""</f>
        <v/>
      </c>
      <c r="L44" s="229" t="str">
        <f>IFERROR(VLOOKUP($I44,'Institution Evaluation'!$A$55:$E$346,4,0),IFERROR(VLOOKUP($I44,'Privacy Analyst Evaluation'!$A$46:$E$120,4,0),""))&amp;""</f>
        <v/>
      </c>
      <c r="M44" s="229" t="str">
        <f>IFERROR(VLOOKUP($I44,'Institution Evaluation'!$A$55:$E$346,5,0),IFERROR(VLOOKUP($I44,'Privacy Analyst Evaluation'!$A$46:$E$120,5,0),""))&amp;""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0">
      <c r="A45" s="229">
        <f>IFERROR(IF($A44+1&gt;'(backend scoring)'!$T$335,"",$A44+1),"")</f>
        <v>21</v>
      </c>
      <c r="B45" s="229" t="str">
        <f>_xlfn.XLOOKUP($A45,'(backend scoring)'!$V$2:$V$333,'(backend scoring)'!$A$2:$A$333,"")</f>
        <v>APPL-06</v>
      </c>
      <c r="C45" s="229" t="str">
        <f>IFERROR(VLOOKUP($B45,'Institution Evaluation'!$A$55:$E$346,2,0),IFERROR(VLOOKUP($B45,'Privacy Analyst Evaluation'!$A$46:$E$120,2,0),""))&amp;""</f>
        <v>Do you subject your code to static code analysis and/or static application security testing prior to release?*</v>
      </c>
      <c r="D45" s="229" t="str">
        <f>IFERROR(VLOOKUP($B45,'Institution Evaluation'!$A$55:$E$346,3,0),IFERROR(VLOOKUP($B45,'Privacy Analyst Evaluation'!$A$46:$E$120,3,0),""))&amp;""</f>
        <v>Yes</v>
      </c>
      <c r="E45" s="229" t="str">
        <f>IFERROR(VLOOKUP($B45,'Institution Evaluation'!$A$55:$E$346,4,0),IFERROR(VLOOKUP($B45,'Privacy Analyst Evaluation'!$A$46:$E$120,4,0),""))&amp;""</f>
        <v>We use Acunetix and Snyk</v>
      </c>
      <c r="F45" s="229" t="str">
        <f>IFERROR(VLOOKUP($B45,'Institution Evaluation'!$A$55:$E$346,5,0),IFERROR(VLOOKUP($B45,'Privacy Analyst Evaluation'!$A$46:$E$120,5,0),""))&amp;""</f>
        <v/>
      </c>
      <c r="G45" s="230"/>
      <c r="H45" s="229" t="str">
        <f>IFERROR(IF($H44+1&gt;'(backend scoring)'!$Q$335,"",$H44+1),"")</f>
        <v/>
      </c>
      <c r="I45" s="229" t="str">
        <f>_xlfn.XLOOKUP($H45,'(backend scoring)'!$S$2:$S$333,'(backend scoring)'!$A$2:$A$333,"")</f>
        <v/>
      </c>
      <c r="J45" s="229" t="str">
        <f>IFERROR(VLOOKUP($I45,'Institution Evaluation'!$A$55:$E$346,2,0),IFERROR(VLOOKUP($I45,'Privacy Analyst Evaluation'!$A$46:$E$120,2,0),""))</f>
        <v/>
      </c>
      <c r="K45" s="229" t="str">
        <f>IFERROR(VLOOKUP($I45,'Institution Evaluation'!$A$55:$E$346,3,0),IFERROR(VLOOKUP($I45,'Privacy Analyst Evaluation'!$A$46:$E$120,3,0),""))&amp;""</f>
        <v/>
      </c>
      <c r="L45" s="229" t="str">
        <f>IFERROR(VLOOKUP($I45,'Institution Evaluation'!$A$55:$E$346,4,0),IFERROR(VLOOKUP($I45,'Privacy Analyst Evaluation'!$A$46:$E$120,4,0),""))&amp;""</f>
        <v/>
      </c>
      <c r="M45" s="229" t="str">
        <f>IFERROR(VLOOKUP($I45,'Institution Evaluation'!$A$55:$E$346,5,0),IFERROR(VLOOKUP($I45,'Privacy Analyst Evaluation'!$A$46:$E$120,5,0),""))&amp;""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409.5">
      <c r="A46" s="229">
        <f>IFERROR(IF($A45+1&gt;'(backend scoring)'!$T$335,"",$A45+1),"")</f>
        <v>22</v>
      </c>
      <c r="B46" s="229" t="str">
        <f>_xlfn.XLOOKUP($A46,'(backend scoring)'!$V$2:$V$333,'(backend scoring)'!$A$2:$A$333,"")</f>
        <v>APPL-07</v>
      </c>
      <c r="C46" s="229" t="str">
        <f>IFERROR(VLOOKUP($B46,'Institution Evaluation'!$A$55:$E$346,2,0),IFERROR(VLOOKUP($B46,'Privacy Analyst Evaluation'!$A$46:$E$120,2,0),""))&amp;""</f>
        <v>Do you have software testing processes (dynamic or static) that are established and followed?*</v>
      </c>
      <c r="D46" s="229" t="str">
        <f>IFERROR(VLOOKUP($B46,'Institution Evaluation'!$A$55:$E$346,3,0),IFERROR(VLOOKUP($B46,'Privacy Analyst Evaluation'!$A$46:$E$120,3,0),""))&amp;""</f>
        <v>Yes</v>
      </c>
      <c r="E46" s="229" t="str">
        <f>IFERROR(VLOOKUP($B46,'Institution Evaluation'!$A$55:$E$346,4,0),IFERROR(VLOOKUP($B46,'Privacy Analyst Evaluation'!$A$46:$E$120,4,0),""))&amp;""</f>
        <v>We have a dedicated testing manager who follows the STLC including the embedded testing such as ensuring automated unit tests developed and conducted. We do malware code scans and style scans in development along with browser compatibility. We conduct accessibility testing in development also. In the design phase, using tools such as UXPin, we test for mobile responsiveness. Once the code moves to testing, we test again for malware, run automated unit tests, accessibility, browser and mobile compatibility. The other tests are smoke testing, functionality, regression, end-to-end and then we obtain feedback on end-user acceptance testing.</v>
      </c>
      <c r="F46" s="229" t="str">
        <f>IFERROR(VLOOKUP($B46,'Institution Evaluation'!$A$55:$E$346,5,0),IFERROR(VLOOKUP($B46,'Privacy Analyst Evaluation'!$A$46:$E$120,5,0),""))&amp;""</f>
        <v/>
      </c>
      <c r="G46" s="230"/>
      <c r="H46" s="229" t="str">
        <f>IFERROR(IF($H45+1&gt;'(backend scoring)'!$Q$335,"",$H45+1),"")</f>
        <v/>
      </c>
      <c r="I46" s="229" t="str">
        <f>_xlfn.XLOOKUP($H46,'(backend scoring)'!$S$2:$S$333,'(backend scoring)'!$A$2:$A$333,"")</f>
        <v/>
      </c>
      <c r="J46" s="229" t="str">
        <f>IFERROR(VLOOKUP($I46,'Institution Evaluation'!$A$55:$E$346,2,0),IFERROR(VLOOKUP($I46,'Privacy Analyst Evaluation'!$A$46:$E$120,2,0),""))</f>
        <v/>
      </c>
      <c r="K46" s="229" t="str">
        <f>IFERROR(VLOOKUP($I46,'Institution Evaluation'!$A$55:$E$346,3,0),IFERROR(VLOOKUP($I46,'Privacy Analyst Evaluation'!$A$46:$E$120,3,0),""))&amp;""</f>
        <v/>
      </c>
      <c r="L46" s="229" t="str">
        <f>IFERROR(VLOOKUP($I46,'Institution Evaluation'!$A$55:$E$346,4,0),IFERROR(VLOOKUP($I46,'Privacy Analyst Evaluation'!$A$46:$E$120,4,0),""))&amp;""</f>
        <v/>
      </c>
      <c r="M46" s="229" t="str">
        <f>IFERROR(VLOOKUP($I46,'Institution Evaluation'!$A$55:$E$346,5,0),IFERROR(VLOOKUP($I46,'Privacy Analyst Evaluation'!$A$46:$E$120,5,0),""))&amp;""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75">
      <c r="A47" s="229">
        <f>IFERROR(IF($A46+1&gt;'(backend scoring)'!$T$335,"",$A46+1),"")</f>
        <v>23</v>
      </c>
      <c r="B47" s="229" t="str">
        <f>_xlfn.XLOOKUP($A47,'(backend scoring)'!$V$2:$V$333,'(backend scoring)'!$A$2:$A$333,"")</f>
        <v>AAAI-01</v>
      </c>
      <c r="C47" s="229" t="str">
        <f>IFERROR(VLOOKUP($B47,'Institution Evaluation'!$A$55:$E$346,2,0),IFERROR(VLOOKUP($B47,'Privacy Analyst Evaluation'!$A$46:$E$120,2,0),""))&amp;""</f>
        <v>Does your solution support single sign-on (SSO) protocols for user and administrator authentication?*</v>
      </c>
      <c r="D47" s="229" t="str">
        <f>IFERROR(VLOOKUP($B47,'Institution Evaluation'!$A$55:$E$346,3,0),IFERROR(VLOOKUP($B47,'Privacy Analyst Evaluation'!$A$46:$E$120,3,0),""))&amp;""</f>
        <v>Yes</v>
      </c>
      <c r="E47" s="229" t="str">
        <f>IFERROR(VLOOKUP($B47,'Institution Evaluation'!$A$55:$E$346,4,0),IFERROR(VLOOKUP($B47,'Privacy Analyst Evaluation'!$A$46:$E$120,4,0),""))&amp;""</f>
        <v>We have NIST FISMA Moderate controls. We have used client tokens, their SSO and dedicated laptops.</v>
      </c>
      <c r="F47" s="229" t="str">
        <f>IFERROR(VLOOKUP($B47,'Institution Evaluation'!$A$55:$E$346,5,0),IFERROR(VLOOKUP($B47,'Privacy Analyst Evaluation'!$A$46:$E$120,5,0),""))&amp;""</f>
        <v/>
      </c>
      <c r="G47" s="230"/>
      <c r="H47" s="229" t="str">
        <f>IFERROR(IF($H46+1&gt;'(backend scoring)'!$Q$335,"",$H46+1),"")</f>
        <v/>
      </c>
      <c r="I47" s="229" t="str">
        <f>_xlfn.XLOOKUP($H47,'(backend scoring)'!$S$2:$S$333,'(backend scoring)'!$A$2:$A$333,"")</f>
        <v/>
      </c>
      <c r="J47" s="229" t="str">
        <f>IFERROR(VLOOKUP($I47,'Institution Evaluation'!$A$55:$E$346,2,0),IFERROR(VLOOKUP($I47,'Privacy Analyst Evaluation'!$A$46:$E$120,2,0),""))</f>
        <v/>
      </c>
      <c r="K47" s="229" t="str">
        <f>IFERROR(VLOOKUP($I47,'Institution Evaluation'!$A$55:$E$346,3,0),IFERROR(VLOOKUP($I47,'Privacy Analyst Evaluation'!$A$46:$E$120,3,0),""))&amp;""</f>
        <v/>
      </c>
      <c r="L47" s="229" t="str">
        <f>IFERROR(VLOOKUP($I47,'Institution Evaluation'!$A$55:$E$346,4,0),IFERROR(VLOOKUP($I47,'Privacy Analyst Evaluation'!$A$46:$E$120,4,0),""))&amp;""</f>
        <v/>
      </c>
      <c r="M47" s="229" t="str">
        <f>IFERROR(VLOOKUP($I47,'Institution Evaluation'!$A$55:$E$346,5,0),IFERROR(VLOOKUP($I47,'Privacy Analyst Evaluation'!$A$46:$E$120,5,0),""))&amp;""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60">
      <c r="A48" s="229">
        <f>IFERROR(IF($A47+1&gt;'(backend scoring)'!$T$335,"",$A47+1),"")</f>
        <v>24</v>
      </c>
      <c r="B48" s="229" t="str">
        <f>_xlfn.XLOOKUP($A48,'(backend scoring)'!$V$2:$V$333,'(backend scoring)'!$A$2:$A$333,"")</f>
        <v>AAAI-02</v>
      </c>
      <c r="C48" s="229" t="str">
        <f>IFERROR(VLOOKUP($B48,'Institution Evaluation'!$A$55:$E$346,2,0),IFERROR(VLOOKUP($B48,'Privacy Analyst Evaluation'!$A$46:$E$120,2,0),""))&amp;""</f>
        <v>Does your solution support local authentication protocols for user and administrator authentication?*</v>
      </c>
      <c r="D48" s="229" t="str">
        <f>IFERROR(VLOOKUP($B48,'Institution Evaluation'!$A$55:$E$346,3,0),IFERROR(VLOOKUP($B48,'Privacy Analyst Evaluation'!$A$46:$E$120,3,0),""))&amp;""</f>
        <v>Yes</v>
      </c>
      <c r="E48" s="229" t="str">
        <f>IFERROR(VLOOKUP($B48,'Institution Evaluation'!$A$55:$E$346,4,0),IFERROR(VLOOKUP($B48,'Privacy Analyst Evaluation'!$A$46:$E$120,4,0),""))&amp;""</f>
        <v>Please see AAAI-01. Also note we have role-based access including super user levels.</v>
      </c>
      <c r="F48" s="229" t="str">
        <f>IFERROR(VLOOKUP($B48,'Institution Evaluation'!$A$55:$E$346,5,0),IFERROR(VLOOKUP($B48,'Privacy Analyst Evaluation'!$A$46:$E$120,5,0),""))&amp;""</f>
        <v/>
      </c>
      <c r="G48" s="230"/>
      <c r="H48" s="229" t="str">
        <f>IFERROR(IF($H47+1&gt;'(backend scoring)'!$Q$335,"",$H47+1),"")</f>
        <v/>
      </c>
      <c r="I48" s="229" t="str">
        <f>_xlfn.XLOOKUP($H48,'(backend scoring)'!$S$2:$S$333,'(backend scoring)'!$A$2:$A$333,"")</f>
        <v/>
      </c>
      <c r="J48" s="229" t="str">
        <f>IFERROR(VLOOKUP($I48,'Institution Evaluation'!$A$55:$E$346,2,0),IFERROR(VLOOKUP($I48,'Privacy Analyst Evaluation'!$A$46:$E$120,2,0),""))</f>
        <v/>
      </c>
      <c r="K48" s="229" t="str">
        <f>IFERROR(VLOOKUP($I48,'Institution Evaluation'!$A$55:$E$346,3,0),IFERROR(VLOOKUP($I48,'Privacy Analyst Evaluation'!$A$46:$E$120,3,0),""))&amp;""</f>
        <v/>
      </c>
      <c r="L48" s="229" t="str">
        <f>IFERROR(VLOOKUP($I48,'Institution Evaluation'!$A$55:$E$346,4,0),IFERROR(VLOOKUP($I48,'Privacy Analyst Evaluation'!$A$46:$E$120,4,0),""))&amp;""</f>
        <v/>
      </c>
      <c r="M48" s="229" t="str">
        <f>IFERROR(VLOOKUP($I48,'Institution Evaluation'!$A$55:$E$346,5,0),IFERROR(VLOOKUP($I48,'Privacy Analyst Evaluation'!$A$46:$E$120,5,0),""))&amp;""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60">
      <c r="A49" s="229">
        <f>IFERROR(IF($A48+1&gt;'(backend scoring)'!$T$335,"",$A48+1),"")</f>
        <v>25</v>
      </c>
      <c r="B49" s="229" t="str">
        <f>_xlfn.XLOOKUP($A49,'(backend scoring)'!$V$2:$V$333,'(backend scoring)'!$A$2:$A$333,"")</f>
        <v>AAAI-03</v>
      </c>
      <c r="C49" s="229" t="str">
        <f>IFERROR(VLOOKUP($B49,'Institution Evaluation'!$A$55:$E$346,2,0),IFERROR(VLOOKUP($B49,'Privacy Analyst Evaluation'!$A$46:$E$120,2,0),""))&amp;""</f>
        <v>Can you enforce password/passphrase complexity requirements (provided by the institution)?*</v>
      </c>
      <c r="D49" s="229" t="str">
        <f>IFERROR(VLOOKUP($B49,'Institution Evaluation'!$A$55:$E$346,3,0),IFERROR(VLOOKUP($B49,'Privacy Analyst Evaluation'!$A$46:$E$120,3,0),""))&amp;""</f>
        <v>Yes</v>
      </c>
      <c r="E49" s="229" t="str">
        <f>IFERROR(VLOOKUP($B49,'Institution Evaluation'!$A$55:$E$346,4,0),IFERROR(VLOOKUP($B49,'Privacy Analyst Evaluation'!$A$46:$E$120,4,0),""))&amp;""</f>
        <v>We have created modularity for password complexity and application timeouts.</v>
      </c>
      <c r="F49" s="229" t="str">
        <f>IFERROR(VLOOKUP($B49,'Institution Evaluation'!$A$55:$E$346,5,0),IFERROR(VLOOKUP($B49,'Privacy Analyst Evaluation'!$A$46:$E$120,5,0),""))&amp;""</f>
        <v/>
      </c>
      <c r="G49" s="230"/>
      <c r="H49" s="229" t="str">
        <f>IFERROR(IF($H48+1&gt;'(backend scoring)'!$Q$335,"",$H48+1),"")</f>
        <v/>
      </c>
      <c r="I49" s="229" t="str">
        <f>_xlfn.XLOOKUP($H49,'(backend scoring)'!$S$2:$S$333,'(backend scoring)'!$A$2:$A$333,"")</f>
        <v/>
      </c>
      <c r="J49" s="229" t="str">
        <f>IFERROR(VLOOKUP($I49,'Institution Evaluation'!$A$55:$E$346,2,0),IFERROR(VLOOKUP($I49,'Privacy Analyst Evaluation'!$A$46:$E$120,2,0),""))</f>
        <v/>
      </c>
      <c r="K49" s="229" t="str">
        <f>IFERROR(VLOOKUP($I49,'Institution Evaluation'!$A$55:$E$346,3,0),IFERROR(VLOOKUP($I49,'Privacy Analyst Evaluation'!$A$46:$E$120,3,0),""))&amp;""</f>
        <v/>
      </c>
      <c r="L49" s="229" t="str">
        <f>IFERROR(VLOOKUP($I49,'Institution Evaluation'!$A$55:$E$346,4,0),IFERROR(VLOOKUP($I49,'Privacy Analyst Evaluation'!$A$46:$E$120,4,0),""))&amp;""</f>
        <v/>
      </c>
      <c r="M49" s="229" t="str">
        <f>IFERROR(VLOOKUP($I49,'Institution Evaluation'!$A$55:$E$346,5,0),IFERROR(VLOOKUP($I49,'Privacy Analyst Evaluation'!$A$46:$E$120,5,0),""))&amp;""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45">
      <c r="A50" s="229">
        <f>IFERROR(IF($A49+1&gt;'(backend scoring)'!$T$335,"",$A49+1),"")</f>
        <v>26</v>
      </c>
      <c r="B50" s="229" t="str">
        <f>_xlfn.XLOOKUP($A50,'(backend scoring)'!$V$2:$V$333,'(backend scoring)'!$A$2:$A$333,"")</f>
        <v>AAAI-04</v>
      </c>
      <c r="C50" s="229" t="str">
        <f>IFERROR(VLOOKUP($B50,'Institution Evaluation'!$A$55:$E$346,2,0),IFERROR(VLOOKUP($B50,'Privacy Analyst Evaluation'!$A$46:$E$120,2,0),""))&amp;""</f>
        <v>Does the system have password complexity or length limitations and/or restrictions?*</v>
      </c>
      <c r="D50" s="229" t="str">
        <f>IFERROR(VLOOKUP($B50,'Institution Evaluation'!$A$55:$E$346,3,0),IFERROR(VLOOKUP($B50,'Privacy Analyst Evaluation'!$A$46:$E$120,3,0),""))&amp;""</f>
        <v>Yes</v>
      </c>
      <c r="E50" s="229" t="str">
        <f>IFERROR(VLOOKUP($B50,'Institution Evaluation'!$A$55:$E$346,4,0),IFERROR(VLOOKUP($B50,'Privacy Analyst Evaluation'!$A$46:$E$120,4,0),""))&amp;""</f>
        <v/>
      </c>
      <c r="F50" s="229" t="str">
        <f>IFERROR(VLOOKUP($B50,'Institution Evaluation'!$A$55:$E$346,5,0),IFERROR(VLOOKUP($B50,'Privacy Analyst Evaluation'!$A$46:$E$120,5,0),""))&amp;""</f>
        <v/>
      </c>
      <c r="G50" s="230"/>
      <c r="H50" s="229" t="str">
        <f>IFERROR(IF($H49+1&gt;'(backend scoring)'!$Q$335,"",$H49+1),"")</f>
        <v/>
      </c>
      <c r="I50" s="229" t="str">
        <f>_xlfn.XLOOKUP($H50,'(backend scoring)'!$S$2:$S$333,'(backend scoring)'!$A$2:$A$333,"")</f>
        <v/>
      </c>
      <c r="J50" s="229" t="str">
        <f>IFERROR(VLOOKUP($I50,'Institution Evaluation'!$A$55:$E$346,2,0),IFERROR(VLOOKUP($I50,'Privacy Analyst Evaluation'!$A$46:$E$120,2,0),""))</f>
        <v/>
      </c>
      <c r="K50" s="229" t="str">
        <f>IFERROR(VLOOKUP($I50,'Institution Evaluation'!$A$55:$E$346,3,0),IFERROR(VLOOKUP($I50,'Privacy Analyst Evaluation'!$A$46:$E$120,3,0),""))&amp;""</f>
        <v/>
      </c>
      <c r="L50" s="229" t="str">
        <f>IFERROR(VLOOKUP($I50,'Institution Evaluation'!$A$55:$E$346,4,0),IFERROR(VLOOKUP($I50,'Privacy Analyst Evaluation'!$A$46:$E$120,4,0),""))&amp;""</f>
        <v/>
      </c>
      <c r="M50" s="229" t="str">
        <f>IFERROR(VLOOKUP($I50,'Institution Evaluation'!$A$55:$E$346,5,0),IFERROR(VLOOKUP($I50,'Privacy Analyst Evaluation'!$A$46:$E$120,5,0),""))&amp;""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75">
      <c r="A51" s="229">
        <f>IFERROR(IF($A50+1&gt;'(backend scoring)'!$T$335,"",$A50+1),"")</f>
        <v>27</v>
      </c>
      <c r="B51" s="229" t="str">
        <f>_xlfn.XLOOKUP($A51,'(backend scoring)'!$V$2:$V$333,'(backend scoring)'!$A$2:$A$333,"")</f>
        <v>AAAI-05</v>
      </c>
      <c r="C51" s="229" t="str">
        <f>IFERROR(VLOOKUP($B51,'Institution Evaluation'!$A$55:$E$346,2,0),IFERROR(VLOOKUP($B51,'Privacy Analyst Evaluation'!$A$46:$E$120,2,0),""))&amp;""</f>
        <v>Do you have documented password/passphrase reset procedures that are currently implemented in the system and/or customer support?*</v>
      </c>
      <c r="D51" s="229" t="str">
        <f>IFERROR(VLOOKUP($B51,'Institution Evaluation'!$A$55:$E$346,3,0),IFERROR(VLOOKUP($B51,'Privacy Analyst Evaluation'!$A$46:$E$120,3,0),""))&amp;""</f>
        <v>Yes</v>
      </c>
      <c r="E51" s="229" t="str">
        <f>IFERROR(VLOOKUP($B51,'Institution Evaluation'!$A$55:$E$346,4,0),IFERROR(VLOOKUP($B51,'Privacy Analyst Evaluation'!$A$46:$E$120,4,0),""))&amp;""</f>
        <v/>
      </c>
      <c r="F51" s="229" t="str">
        <f>IFERROR(VLOOKUP($B51,'Institution Evaluation'!$A$55:$E$346,5,0),IFERROR(VLOOKUP($B51,'Privacy Analyst Evaluation'!$A$46:$E$120,5,0),""))&amp;""</f>
        <v/>
      </c>
      <c r="G51" s="230"/>
      <c r="H51" s="229" t="str">
        <f>IFERROR(IF($H50+1&gt;'(backend scoring)'!$Q$335,"",$H50+1),"")</f>
        <v/>
      </c>
      <c r="I51" s="229" t="str">
        <f>_xlfn.XLOOKUP($H51,'(backend scoring)'!$S$2:$S$333,'(backend scoring)'!$A$2:$A$333,"")</f>
        <v/>
      </c>
      <c r="J51" s="229" t="str">
        <f>IFERROR(VLOOKUP($I51,'Institution Evaluation'!$A$55:$E$346,2,0),IFERROR(VLOOKUP($I51,'Privacy Analyst Evaluation'!$A$46:$E$120,2,0),""))</f>
        <v/>
      </c>
      <c r="K51" s="229" t="str">
        <f>IFERROR(VLOOKUP($I51,'Institution Evaluation'!$A$55:$E$346,3,0),IFERROR(VLOOKUP($I51,'Privacy Analyst Evaluation'!$A$46:$E$120,3,0),""))&amp;""</f>
        <v/>
      </c>
      <c r="L51" s="229" t="str">
        <f>IFERROR(VLOOKUP($I51,'Institution Evaluation'!$A$55:$E$346,4,0),IFERROR(VLOOKUP($I51,'Privacy Analyst Evaluation'!$A$46:$E$120,4,0),""))&amp;""</f>
        <v/>
      </c>
      <c r="M51" s="229" t="str">
        <f>IFERROR(VLOOKUP($I51,'Institution Evaluation'!$A$55:$E$346,5,0),IFERROR(VLOOKUP($I51,'Privacy Analyst Evaluation'!$A$46:$E$120,5,0),""))&amp;""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c r="A52" s="229">
        <f>IFERROR(IF($A51+1&gt;'(backend scoring)'!$T$335,"",$A51+1),"")</f>
        <v>28</v>
      </c>
      <c r="B52" s="229" t="str">
        <f>_xlfn.XLOOKUP($A52,'(backend scoring)'!$V$2:$V$333,'(backend scoring)'!$A$2:$A$333,"")</f>
        <v>AAAI-06</v>
      </c>
      <c r="C52" s="229" t="str">
        <f>IFERROR(VLOOKUP($B52,'Institution Evaluation'!$A$55:$E$346,2,0),IFERROR(VLOOKUP($B52,'Privacy Analyst Evaluation'!$A$46:$E$120,2,0),""))&amp;""</f>
        <v>Does your organization participate in InCommon or another eduGAIN-affiliated trust federation?*</v>
      </c>
      <c r="D52" s="229" t="str">
        <f>IFERROR(VLOOKUP($B52,'Institution Evaluation'!$A$55:$E$346,3,0),IFERROR(VLOOKUP($B52,'Privacy Analyst Evaluation'!$A$46:$E$120,3,0),""))&amp;""</f>
        <v>No</v>
      </c>
      <c r="E52" s="229" t="str">
        <f>IFERROR(VLOOKUP($B52,'Institution Evaluation'!$A$55:$E$346,4,0),IFERROR(VLOOKUP($B52,'Privacy Analyst Evaluation'!$A$46:$E$120,4,0),""))&amp;""</f>
        <v>We plan to participate in these in the next quarter</v>
      </c>
      <c r="F52" s="229" t="str">
        <f>IFERROR(VLOOKUP($B52,'Institution Evaluation'!$A$55:$E$346,5,0),IFERROR(VLOOKUP($B52,'Privacy Analyst Evaluation'!$A$46:$E$120,5,0),""))&amp;""</f>
        <v/>
      </c>
      <c r="G52" s="230"/>
      <c r="H52" s="229" t="str">
        <f>IFERROR(IF($H51+1&gt;'(backend scoring)'!$Q$335,"",$H51+1),"")</f>
        <v/>
      </c>
      <c r="I52" s="229" t="str">
        <f>_xlfn.XLOOKUP($H52,'(backend scoring)'!$S$2:$S$333,'(backend scoring)'!$A$2:$A$333,"")</f>
        <v/>
      </c>
      <c r="J52" s="229" t="str">
        <f>IFERROR(VLOOKUP($I52,'Institution Evaluation'!$A$55:$E$346,2,0),IFERROR(VLOOKUP($I52,'Privacy Analyst Evaluation'!$A$46:$E$120,2,0),""))</f>
        <v/>
      </c>
      <c r="K52" s="229" t="str">
        <f>IFERROR(VLOOKUP($I52,'Institution Evaluation'!$A$55:$E$346,3,0),IFERROR(VLOOKUP($I52,'Privacy Analyst Evaluation'!$A$46:$E$120,3,0),""))&amp;""</f>
        <v/>
      </c>
      <c r="L52" s="229" t="str">
        <f>IFERROR(VLOOKUP($I52,'Institution Evaluation'!$A$55:$E$346,4,0),IFERROR(VLOOKUP($I52,'Privacy Analyst Evaluation'!$A$46:$E$120,4,0),""))&amp;""</f>
        <v/>
      </c>
      <c r="M52" s="229" t="str">
        <f>IFERROR(VLOOKUP($I52,'Institution Evaluation'!$A$55:$E$346,5,0),IFERROR(VLOOKUP($I52,'Privacy Analyst Evaluation'!$A$46:$E$120,5,0),""))&amp;""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60">
      <c r="A53" s="229">
        <f>IFERROR(IF($A52+1&gt;'(backend scoring)'!$T$335,"",$A52+1),"")</f>
        <v>29</v>
      </c>
      <c r="B53" s="229" t="str">
        <f>_xlfn.XLOOKUP($A53,'(backend scoring)'!$V$2:$V$333,'(backend scoring)'!$A$2:$A$333,"")</f>
        <v>AAAI-07</v>
      </c>
      <c r="C53" s="229" t="str">
        <f>IFERROR(VLOOKUP($B53,'Institution Evaluation'!$A$55:$E$346,2,0),IFERROR(VLOOKUP($B53,'Privacy Analyst Evaluation'!$A$46:$E$120,2,0),""))&amp;""</f>
        <v>Are there any passwords/passphrases hard-coded into your systems or solutions?*</v>
      </c>
      <c r="D53" s="229" t="str">
        <f>IFERROR(VLOOKUP($B53,'Institution Evaluation'!$A$55:$E$346,3,0),IFERROR(VLOOKUP($B53,'Privacy Analyst Evaluation'!$A$46:$E$120,3,0),""))&amp;""</f>
        <v>No</v>
      </c>
      <c r="E53" s="229" t="str">
        <f>IFERROR(VLOOKUP($B53,'Institution Evaluation'!$A$55:$E$346,4,0),IFERROR(VLOOKUP($B53,'Privacy Analyst Evaluation'!$A$46:$E$120,4,0),""))&amp;""</f>
        <v/>
      </c>
      <c r="F53" s="229" t="str">
        <f>IFERROR(VLOOKUP($B53,'Institution Evaluation'!$A$55:$E$346,5,0),IFERROR(VLOOKUP($B53,'Privacy Analyst Evaluation'!$A$46:$E$120,5,0),""))&amp;""</f>
        <v/>
      </c>
      <c r="G53" s="230"/>
      <c r="H53" s="229" t="str">
        <f>IFERROR(IF($H52+1&gt;'(backend scoring)'!$Q$335,"",$H52+1),"")</f>
        <v/>
      </c>
      <c r="I53" s="229" t="str">
        <f>_xlfn.XLOOKUP($H53,'(backend scoring)'!$S$2:$S$333,'(backend scoring)'!$A$2:$A$333,"")</f>
        <v/>
      </c>
      <c r="J53" s="229" t="str">
        <f>IFERROR(VLOOKUP($I53,'Institution Evaluation'!$A$55:$E$346,2,0),IFERROR(VLOOKUP($I53,'Privacy Analyst Evaluation'!$A$46:$E$120,2,0),""))</f>
        <v/>
      </c>
      <c r="K53" s="229" t="str">
        <f>IFERROR(VLOOKUP($I53,'Institution Evaluation'!$A$55:$E$346,3,0),IFERROR(VLOOKUP($I53,'Privacy Analyst Evaluation'!$A$46:$E$120,3,0),""))&amp;""</f>
        <v/>
      </c>
      <c r="L53" s="229" t="str">
        <f>IFERROR(VLOOKUP($I53,'Institution Evaluation'!$A$55:$E$346,4,0),IFERROR(VLOOKUP($I53,'Privacy Analyst Evaluation'!$A$46:$E$120,4,0),""))&amp;""</f>
        <v/>
      </c>
      <c r="M53" s="229" t="str">
        <f>IFERROR(VLOOKUP($I53,'Institution Evaluation'!$A$55:$E$346,5,0),IFERROR(VLOOKUP($I53,'Privacy Analyst Evaluation'!$A$46:$E$120,5,0),""))&amp;""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30">
      <c r="A54" s="229">
        <f>IFERROR(IF($A53+1&gt;'(backend scoring)'!$T$335,"",$A53+1),"")</f>
        <v>30</v>
      </c>
      <c r="B54" s="229" t="str">
        <f>_xlfn.XLOOKUP($A54,'(backend scoring)'!$V$2:$V$333,'(backend scoring)'!$A$2:$A$333,"")</f>
        <v>AAAI-08</v>
      </c>
      <c r="C54" s="229" t="str">
        <f>IFERROR(VLOOKUP($B54,'Institution Evaluation'!$A$55:$E$346,2,0),IFERROR(VLOOKUP($B54,'Privacy Analyst Evaluation'!$A$46:$E$120,2,0),""))&amp;""</f>
        <v>Are you storing any passwords in plaintext?*</v>
      </c>
      <c r="D54" s="229" t="str">
        <f>IFERROR(VLOOKUP($B54,'Institution Evaluation'!$A$55:$E$346,3,0),IFERROR(VLOOKUP($B54,'Privacy Analyst Evaluation'!$A$46:$E$120,3,0),""))&amp;""</f>
        <v>No</v>
      </c>
      <c r="E54" s="229" t="str">
        <f>IFERROR(VLOOKUP($B54,'Institution Evaluation'!$A$55:$E$346,4,0),IFERROR(VLOOKUP($B54,'Privacy Analyst Evaluation'!$A$46:$E$120,4,0),""))&amp;""</f>
        <v/>
      </c>
      <c r="F54" s="229" t="str">
        <f>IFERROR(VLOOKUP($B54,'Institution Evaluation'!$A$55:$E$346,5,0),IFERROR(VLOOKUP($B54,'Privacy Analyst Evaluation'!$A$46:$E$120,5,0),""))&amp;""</f>
        <v/>
      </c>
      <c r="G54" s="230"/>
      <c r="H54" s="229" t="str">
        <f>IFERROR(IF($H53+1&gt;'(backend scoring)'!$Q$335,"",$H53+1),"")</f>
        <v/>
      </c>
      <c r="I54" s="229" t="str">
        <f>_xlfn.XLOOKUP($H54,'(backend scoring)'!$S$2:$S$333,'(backend scoring)'!$A$2:$A$333,"")</f>
        <v/>
      </c>
      <c r="J54" s="229" t="str">
        <f>IFERROR(VLOOKUP($I54,'Institution Evaluation'!$A$55:$E$346,2,0),IFERROR(VLOOKUP($I54,'Privacy Analyst Evaluation'!$A$46:$E$120,2,0),""))</f>
        <v/>
      </c>
      <c r="K54" s="229" t="str">
        <f>IFERROR(VLOOKUP($I54,'Institution Evaluation'!$A$55:$E$346,3,0),IFERROR(VLOOKUP($I54,'Privacy Analyst Evaluation'!$A$46:$E$120,3,0),""))&amp;""</f>
        <v/>
      </c>
      <c r="L54" s="229" t="str">
        <f>IFERROR(VLOOKUP($I54,'Institution Evaluation'!$A$55:$E$346,4,0),IFERROR(VLOOKUP($I54,'Privacy Analyst Evaluation'!$A$46:$E$120,4,0),""))&amp;""</f>
        <v/>
      </c>
      <c r="M54" s="229" t="str">
        <f>IFERROR(VLOOKUP($I54,'Institution Evaluation'!$A$55:$E$346,5,0),IFERROR(VLOOKUP($I54,'Privacy Analyst Evaluation'!$A$46:$E$120,5,0),""))&amp;""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75">
      <c r="A55" s="229">
        <f>IFERROR(IF($A54+1&gt;'(backend scoring)'!$T$335,"",$A54+1),"")</f>
        <v>31</v>
      </c>
      <c r="B55" s="229" t="str">
        <f>_xlfn.XLOOKUP($A55,'(backend scoring)'!$V$2:$V$333,'(backend scoring)'!$A$2:$A$333,"")</f>
        <v>AAAI-09</v>
      </c>
      <c r="C55" s="229" t="str">
        <f>IFERROR(VLOOKUP($B55,'Institution Evaluation'!$A$55:$E$346,2,0),IFERROR(VLOOKUP($B55,'Privacy Analyst Evaluation'!$A$46:$E$120,2,0),""))&amp;""</f>
        <v>Are audit logs available that include AT LEAST all of the following: login, logout, actions performed, and source IP address?*</v>
      </c>
      <c r="D55" s="229" t="str">
        <f>IFERROR(VLOOKUP($B55,'Institution Evaluation'!$A$55:$E$346,3,0),IFERROR(VLOOKUP($B55,'Privacy Analyst Evaluation'!$A$46:$E$120,3,0),""))&amp;""</f>
        <v>Yes</v>
      </c>
      <c r="E55" s="229" t="str">
        <f>IFERROR(VLOOKUP($B55,'Institution Evaluation'!$A$55:$E$346,4,0),IFERROR(VLOOKUP($B55,'Privacy Analyst Evaluation'!$A$46:$E$120,4,0),""))&amp;""</f>
        <v/>
      </c>
      <c r="F55" s="229" t="str">
        <f>IFERROR(VLOOKUP($B55,'Institution Evaluation'!$A$55:$E$346,5,0),IFERROR(VLOOKUP($B55,'Privacy Analyst Evaluation'!$A$46:$E$120,5,0),""))&amp;""</f>
        <v/>
      </c>
      <c r="G55" s="230"/>
      <c r="H55" s="229" t="str">
        <f>IFERROR(IF($H54+1&gt;'(backend scoring)'!$Q$335,"",$H54+1),"")</f>
        <v/>
      </c>
      <c r="I55" s="229" t="str">
        <f>_xlfn.XLOOKUP($H55,'(backend scoring)'!$S$2:$S$333,'(backend scoring)'!$A$2:$A$333,"")</f>
        <v/>
      </c>
      <c r="J55" s="229" t="str">
        <f>IFERROR(VLOOKUP($I55,'Institution Evaluation'!$A$55:$E$346,2,0),IFERROR(VLOOKUP($I55,'Privacy Analyst Evaluation'!$A$46:$E$120,2,0),""))</f>
        <v/>
      </c>
      <c r="K55" s="229" t="str">
        <f>IFERROR(VLOOKUP($I55,'Institution Evaluation'!$A$55:$E$346,3,0),IFERROR(VLOOKUP($I55,'Privacy Analyst Evaluation'!$A$46:$E$120,3,0),""))&amp;""</f>
        <v/>
      </c>
      <c r="L55" s="229" t="str">
        <f>IFERROR(VLOOKUP($I55,'Institution Evaluation'!$A$55:$E$346,4,0),IFERROR(VLOOKUP($I55,'Privacy Analyst Evaluation'!$A$46:$E$120,4,0),""))&amp;""</f>
        <v/>
      </c>
      <c r="M55" s="229" t="str">
        <f>IFERROR(VLOOKUP($I55,'Institution Evaluation'!$A$55:$E$346,5,0),IFERROR(VLOOKUP($I55,'Privacy Analyst Evaluation'!$A$46:$E$120,5,0),""))&amp;""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409.5">
      <c r="A56" s="229">
        <f>IFERROR(IF($A55+1&gt;'(backend scoring)'!$T$335,"",$A55+1),"")</f>
        <v>32</v>
      </c>
      <c r="B56" s="229" t="str">
        <f>_xlfn.XLOOKUP($A56,'(backend scoring)'!$V$2:$V$333,'(backend scoring)'!$A$2:$A$333,"")</f>
        <v>AAAI-10</v>
      </c>
      <c r="C56" s="229" t="str">
        <f>IFERROR(VLOOKUP($B56,'Institution Evaluation'!$A$55:$E$346,2,0),IFERROR(VLOOKUP($B56,'Privacy Analyst Evaluation'!$A$46:$E$120,2,0),""))&amp;""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56" s="229" t="str">
        <f>IFERROR(VLOOKUP($B56,'Institution Evaluation'!$A$55:$E$346,3,0),IFERROR(VLOOKUP($B56,'Privacy Analyst Evaluation'!$A$46:$E$120,3,0),""))&amp;""</f>
        <v/>
      </c>
      <c r="E56" s="229" t="str">
        <f>IFERROR(VLOOKUP($B56,'Institution Evaluation'!$A$55:$E$346,4,0),IFERROR(VLOOKUP($B56,'Privacy Analyst Evaluation'!$A$46:$E$120,4,0),""))&amp;""</f>
        <v>(a) The application captures events such as login attempts (success/failure), access denials, and permission/security configuration changes, etc. Logs are stored in a SQL database hosted on a secure server. Access to logs is restricted based on user roles and permissions.
(b) Logging is enabled through database triggers, event logs, and application-level auditing. Logs are regularly reviewed, and retention policies are enforced for compliance. Monitoring is performed via SQL queries and custom scripts that analyze log data for anomalies.
(c) Currently, logs are stored and queried directly from the SQL database, without a separate SIEM system. If needed, logs can be exported for external analysis or integrated with log monitoring tools.</v>
      </c>
      <c r="F56" s="229" t="str">
        <f>IFERROR(VLOOKUP($B56,'Institution Evaluation'!$A$55:$E$346,5,0),IFERROR(VLOOKUP($B56,'Privacy Analyst Evaluation'!$A$46:$E$120,5,0),""))&amp;""</f>
        <v/>
      </c>
      <c r="G56" s="230"/>
      <c r="H56" s="229" t="str">
        <f>IFERROR(IF($H55+1&gt;'(backend scoring)'!$Q$335,"",$H55+1),"")</f>
        <v/>
      </c>
      <c r="I56" s="229" t="str">
        <f>_xlfn.XLOOKUP($H56,'(backend scoring)'!$S$2:$S$333,'(backend scoring)'!$A$2:$A$333,"")</f>
        <v/>
      </c>
      <c r="J56" s="229" t="str">
        <f>IFERROR(VLOOKUP($I56,'Institution Evaluation'!$A$55:$E$346,2,0),IFERROR(VLOOKUP($I56,'Privacy Analyst Evaluation'!$A$46:$E$120,2,0),""))</f>
        <v/>
      </c>
      <c r="K56" s="229" t="str">
        <f>IFERROR(VLOOKUP($I56,'Institution Evaluation'!$A$55:$E$346,3,0),IFERROR(VLOOKUP($I56,'Privacy Analyst Evaluation'!$A$46:$E$120,3,0),""))&amp;""</f>
        <v/>
      </c>
      <c r="L56" s="229" t="str">
        <f>IFERROR(VLOOKUP($I56,'Institution Evaluation'!$A$55:$E$346,4,0),IFERROR(VLOOKUP($I56,'Privacy Analyst Evaluation'!$A$46:$E$120,4,0),""))&amp;""</f>
        <v/>
      </c>
      <c r="M56" s="229" t="str">
        <f>IFERROR(VLOOKUP($I56,'Institution Evaluation'!$A$55:$E$346,5,0),IFERROR(VLOOKUP($I56,'Privacy Analyst Evaluation'!$A$46:$E$120,5,0),""))&amp;""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90">
      <c r="A57" s="229">
        <f>IFERROR(IF($A56+1&gt;'(backend scoring)'!$T$335,"",$A56+1),"")</f>
        <v>33</v>
      </c>
      <c r="B57" s="229" t="str">
        <f>_xlfn.XLOOKUP($A57,'(backend scoring)'!$V$2:$V$333,'(backend scoring)'!$A$2:$A$333,"")</f>
        <v>AAAI-11</v>
      </c>
      <c r="C57" s="229" t="str">
        <f>IFERROR(VLOOKUP($B57,'Institution Evaluation'!$A$55:$E$346,2,0),IFERROR(VLOOKUP($B57,'Privacy Analyst Evaluation'!$A$46:$E$120,2,0),""))&amp;""</f>
        <v>Can you provide the institution documentation regarding the retention period for those logs, how logs are protected, and whether they are accessible to the customer (and if so, how)?*</v>
      </c>
      <c r="D57" s="229" t="str">
        <f>IFERROR(VLOOKUP($B57,'Institution Evaluation'!$A$55:$E$346,3,0),IFERROR(VLOOKUP($B57,'Privacy Analyst Evaluation'!$A$46:$E$120,3,0),""))&amp;""</f>
        <v>Yes</v>
      </c>
      <c r="E57" s="229" t="str">
        <f>IFERROR(VLOOKUP($B57,'Institution Evaluation'!$A$55:$E$346,4,0),IFERROR(VLOOKUP($B57,'Privacy Analyst Evaluation'!$A$46:$E$120,4,0),""))&amp;""</f>
        <v/>
      </c>
      <c r="F57" s="229" t="str">
        <f>IFERROR(VLOOKUP($B57,'Institution Evaluation'!$A$55:$E$346,5,0),IFERROR(VLOOKUP($B57,'Privacy Analyst Evaluation'!$A$46:$E$120,5,0),""))&amp;""</f>
        <v/>
      </c>
      <c r="G57" s="230"/>
      <c r="H57" s="229" t="str">
        <f>IFERROR(IF($H56+1&gt;'(backend scoring)'!$Q$335,"",$H56+1),"")</f>
        <v/>
      </c>
      <c r="I57" s="229" t="str">
        <f>_xlfn.XLOOKUP($H57,'(backend scoring)'!$S$2:$S$333,'(backend scoring)'!$A$2:$A$333,"")</f>
        <v/>
      </c>
      <c r="J57" s="229" t="str">
        <f>IFERROR(VLOOKUP($I57,'Institution Evaluation'!$A$55:$E$346,2,0),IFERROR(VLOOKUP($I57,'Privacy Analyst Evaluation'!$A$46:$E$120,2,0),""))</f>
        <v/>
      </c>
      <c r="K57" s="229" t="str">
        <f>IFERROR(VLOOKUP($I57,'Institution Evaluation'!$A$55:$E$346,3,0),IFERROR(VLOOKUP($I57,'Privacy Analyst Evaluation'!$A$46:$E$120,3,0),""))&amp;""</f>
        <v/>
      </c>
      <c r="L57" s="229" t="str">
        <f>IFERROR(VLOOKUP($I57,'Institution Evaluation'!$A$55:$E$346,4,0),IFERROR(VLOOKUP($I57,'Privacy Analyst Evaluation'!$A$46:$E$120,4,0),""))&amp;""</f>
        <v/>
      </c>
      <c r="M57" s="229" t="str">
        <f>IFERROR(VLOOKUP($I57,'Institution Evaluation'!$A$55:$E$346,5,0),IFERROR(VLOOKUP($I57,'Privacy Analyst Evaluation'!$A$46:$E$120,5,0),""))&amp;""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75">
      <c r="A58" s="229">
        <f>IFERROR(IF($A57+1&gt;'(backend scoring)'!$T$335,"",$A57+1),"")</f>
        <v>34</v>
      </c>
      <c r="B58" s="229" t="str">
        <f>_xlfn.XLOOKUP($A58,'(backend scoring)'!$V$2:$V$333,'(backend scoring)'!$A$2:$A$333,"")</f>
        <v>CHNG-01</v>
      </c>
      <c r="C58" s="229" t="str">
        <f>IFERROR(VLOOKUP($B58,'Institution Evaluation'!$A$55:$E$346,2,0),IFERROR(VLOOKUP($B58,'Privacy Analyst Evaluation'!$A$46:$E$120,2,0),""))&amp;""</f>
        <v>Will the institution be notified of major changes to your environment that could impact the institution's security posture?*</v>
      </c>
      <c r="D58" s="229" t="str">
        <f>IFERROR(VLOOKUP($B58,'Institution Evaluation'!$A$55:$E$346,3,0),IFERROR(VLOOKUP($B58,'Privacy Analyst Evaluation'!$A$46:$E$120,3,0),""))&amp;""</f>
        <v>Yes</v>
      </c>
      <c r="E58" s="229" t="str">
        <f>IFERROR(VLOOKUP($B58,'Institution Evaluation'!$A$55:$E$346,4,0),IFERROR(VLOOKUP($B58,'Privacy Analyst Evaluation'!$A$46:$E$120,4,0),""))&amp;""</f>
        <v/>
      </c>
      <c r="F58" s="229" t="str">
        <f>IFERROR(VLOOKUP($B58,'Institution Evaluation'!$A$55:$E$346,5,0),IFERROR(VLOOKUP($B58,'Privacy Analyst Evaluation'!$A$46:$E$120,5,0),""))&amp;""</f>
        <v/>
      </c>
      <c r="G58" s="230"/>
      <c r="H58" s="229" t="str">
        <f>IFERROR(IF($H57+1&gt;'(backend scoring)'!$Q$335,"",$H57+1),"")</f>
        <v/>
      </c>
      <c r="I58" s="229" t="str">
        <f>_xlfn.XLOOKUP($H58,'(backend scoring)'!$S$2:$S$333,'(backend scoring)'!$A$2:$A$333,"")</f>
        <v/>
      </c>
      <c r="J58" s="229" t="str">
        <f>IFERROR(VLOOKUP($I58,'Institution Evaluation'!$A$55:$E$346,2,0),IFERROR(VLOOKUP($I58,'Privacy Analyst Evaluation'!$A$46:$E$120,2,0),""))</f>
        <v/>
      </c>
      <c r="K58" s="229" t="str">
        <f>IFERROR(VLOOKUP($I58,'Institution Evaluation'!$A$55:$E$346,3,0),IFERROR(VLOOKUP($I58,'Privacy Analyst Evaluation'!$A$46:$E$120,3,0),""))&amp;""</f>
        <v/>
      </c>
      <c r="L58" s="229" t="str">
        <f>IFERROR(VLOOKUP($I58,'Institution Evaluation'!$A$55:$E$346,4,0),IFERROR(VLOOKUP($I58,'Privacy Analyst Evaluation'!$A$46:$E$120,4,0),""))&amp;""</f>
        <v/>
      </c>
      <c r="M58" s="229" t="str">
        <f>IFERROR(VLOOKUP($I58,'Institution Evaluation'!$A$55:$E$346,5,0),IFERROR(VLOOKUP($I58,'Privacy Analyst Evaluation'!$A$46:$E$120,5,0),""))&amp;""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45">
      <c r="A59" s="229">
        <f>IFERROR(IF($A58+1&gt;'(backend scoring)'!$T$335,"",$A58+1),"")</f>
        <v>35</v>
      </c>
      <c r="B59" s="229" t="str">
        <f>_xlfn.XLOOKUP($A59,'(backend scoring)'!$V$2:$V$333,'(backend scoring)'!$A$2:$A$333,"")</f>
        <v>CHNG-02</v>
      </c>
      <c r="C59" s="229" t="str">
        <f>IFERROR(VLOOKUP($B59,'Institution Evaluation'!$A$55:$E$346,2,0),IFERROR(VLOOKUP($B59,'Privacy Analyst Evaluation'!$A$46:$E$120,2,0),""))&amp;""</f>
        <v>Does the system support client customizations from one release to another?*</v>
      </c>
      <c r="D59" s="229" t="str">
        <f>IFERROR(VLOOKUP($B59,'Institution Evaluation'!$A$55:$E$346,3,0),IFERROR(VLOOKUP($B59,'Privacy Analyst Evaluation'!$A$46:$E$120,3,0),""))&amp;""</f>
        <v>Yes</v>
      </c>
      <c r="E59" s="229" t="str">
        <f>IFERROR(VLOOKUP($B59,'Institution Evaluation'!$A$55:$E$346,4,0),IFERROR(VLOOKUP($B59,'Privacy Analyst Evaluation'!$A$46:$E$120,4,0),""))&amp;""</f>
        <v/>
      </c>
      <c r="F59" s="229" t="str">
        <f>IFERROR(VLOOKUP($B59,'Institution Evaluation'!$A$55:$E$346,5,0),IFERROR(VLOOKUP($B59,'Privacy Analyst Evaluation'!$A$46:$E$120,5,0),""))&amp;""</f>
        <v/>
      </c>
      <c r="G59" s="230"/>
      <c r="H59" s="229" t="str">
        <f>IFERROR(IF($H58+1&gt;'(backend scoring)'!$Q$335,"",$H58+1),"")</f>
        <v/>
      </c>
      <c r="I59" s="229" t="str">
        <f>_xlfn.XLOOKUP($H59,'(backend scoring)'!$S$2:$S$333,'(backend scoring)'!$A$2:$A$333,"")</f>
        <v/>
      </c>
      <c r="J59" s="229" t="str">
        <f>IFERROR(VLOOKUP($I59,'Institution Evaluation'!$A$55:$E$346,2,0),IFERROR(VLOOKUP($I59,'Privacy Analyst Evaluation'!$A$46:$E$120,2,0),""))</f>
        <v/>
      </c>
      <c r="K59" s="229" t="str">
        <f>IFERROR(VLOOKUP($I59,'Institution Evaluation'!$A$55:$E$346,3,0),IFERROR(VLOOKUP($I59,'Privacy Analyst Evaluation'!$A$46:$E$120,3,0),""))&amp;""</f>
        <v/>
      </c>
      <c r="L59" s="229" t="str">
        <f>IFERROR(VLOOKUP($I59,'Institution Evaluation'!$A$55:$E$346,4,0),IFERROR(VLOOKUP($I59,'Privacy Analyst Evaluation'!$A$46:$E$120,4,0),""))&amp;""</f>
        <v/>
      </c>
      <c r="M59" s="229" t="str">
        <f>IFERROR(VLOOKUP($I59,'Institution Evaluation'!$A$55:$E$346,5,0),IFERROR(VLOOKUP($I59,'Privacy Analyst Evaluation'!$A$46:$E$120,5,0),""))&amp;""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75">
      <c r="A60" s="229">
        <f>IFERROR(IF($A59+1&gt;'(backend scoring)'!$T$335,"",$A59+1),"")</f>
        <v>36</v>
      </c>
      <c r="B60" s="229" t="str">
        <f>_xlfn.XLOOKUP($A60,'(backend scoring)'!$V$2:$V$333,'(backend scoring)'!$A$2:$A$333,"")</f>
        <v>CHNG-03</v>
      </c>
      <c r="C60" s="229" t="str">
        <f>IFERROR(VLOOKUP($B60,'Institution Evaluation'!$A$55:$E$346,2,0),IFERROR(VLOOKUP($B60,'Privacy Analyst Evaluation'!$A$46:$E$120,2,0),""))&amp;""</f>
        <v>Do you have an implemented system configuration management process (e.g.,secure "gold" images, etc.)?*</v>
      </c>
      <c r="D60" s="229" t="str">
        <f>IFERROR(VLOOKUP($B60,'Institution Evaluation'!$A$55:$E$346,3,0),IFERROR(VLOOKUP($B60,'Privacy Analyst Evaluation'!$A$46:$E$120,3,0),""))&amp;""</f>
        <v>Yes</v>
      </c>
      <c r="E60" s="229" t="str">
        <f>IFERROR(VLOOKUP($B60,'Institution Evaluation'!$A$55:$E$346,4,0),IFERROR(VLOOKUP($B60,'Privacy Analyst Evaluation'!$A$46:$E$120,4,0),""))&amp;""</f>
        <v/>
      </c>
      <c r="F60" s="229" t="str">
        <f>IFERROR(VLOOKUP($B60,'Institution Evaluation'!$A$55:$E$346,5,0),IFERROR(VLOOKUP($B60,'Privacy Analyst Evaluation'!$A$46:$E$120,5,0),""))&amp;""</f>
        <v/>
      </c>
      <c r="G60" s="230"/>
      <c r="H60" s="229" t="str">
        <f>IFERROR(IF($H59+1&gt;'(backend scoring)'!$Q$335,"",$H59+1),"")</f>
        <v/>
      </c>
      <c r="I60" s="229" t="str">
        <f>_xlfn.XLOOKUP($H60,'(backend scoring)'!$S$2:$S$333,'(backend scoring)'!$A$2:$A$333,"")</f>
        <v/>
      </c>
      <c r="J60" s="229" t="str">
        <f>IFERROR(VLOOKUP($I60,'Institution Evaluation'!$A$55:$E$346,2,0),IFERROR(VLOOKUP($I60,'Privacy Analyst Evaluation'!$A$46:$E$120,2,0),""))</f>
        <v/>
      </c>
      <c r="K60" s="229" t="str">
        <f>IFERROR(VLOOKUP($I60,'Institution Evaluation'!$A$55:$E$346,3,0),IFERROR(VLOOKUP($I60,'Privacy Analyst Evaluation'!$A$46:$E$120,3,0),""))&amp;""</f>
        <v/>
      </c>
      <c r="L60" s="229" t="str">
        <f>IFERROR(VLOOKUP($I60,'Institution Evaluation'!$A$55:$E$346,4,0),IFERROR(VLOOKUP($I60,'Privacy Analyst Evaluation'!$A$46:$E$120,4,0),""))&amp;""</f>
        <v/>
      </c>
      <c r="M60" s="229" t="str">
        <f>IFERROR(VLOOKUP($I60,'Institution Evaluation'!$A$55:$E$346,5,0),IFERROR(VLOOKUP($I60,'Privacy Analyst Evaluation'!$A$46:$E$120,5,0),""))&amp;""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90">
      <c r="A61" s="229">
        <f>IFERROR(IF($A60+1&gt;'(backend scoring)'!$T$335,"",$A60+1),"")</f>
        <v>37</v>
      </c>
      <c r="B61" s="229" t="str">
        <f>_xlfn.XLOOKUP($A61,'(backend scoring)'!$V$2:$V$333,'(backend scoring)'!$A$2:$A$333,"")</f>
        <v>DATA-01</v>
      </c>
      <c r="C61" s="229" t="str">
        <f>IFERROR(VLOOKUP($B61,'Institution Evaluation'!$A$55:$E$346,2,0),IFERROR(VLOOKUP($B61,'Privacy Analyst Evaluation'!$A$46:$E$120,2,0),""))&amp;""</f>
        <v>Will the institution's data be stored on any devices (database servers, file servers, SAN, NAS, etc.) configured with non-RFC 1918/4193 (i.e., publicly routable) IP addresses?*</v>
      </c>
      <c r="D61" s="229" t="str">
        <f>IFERROR(VLOOKUP($B61,'Institution Evaluation'!$A$55:$E$346,3,0),IFERROR(VLOOKUP($B61,'Privacy Analyst Evaluation'!$A$46:$E$120,3,0),""))&amp;""</f>
        <v>No</v>
      </c>
      <c r="E61" s="229" t="str">
        <f>IFERROR(VLOOKUP($B61,'Institution Evaluation'!$A$55:$E$346,4,0),IFERROR(VLOOKUP($B61,'Privacy Analyst Evaluation'!$A$46:$E$120,4,0),""))&amp;""</f>
        <v/>
      </c>
      <c r="F61" s="229" t="str">
        <f>IFERROR(VLOOKUP($B61,'Institution Evaluation'!$A$55:$E$346,5,0),IFERROR(VLOOKUP($B61,'Privacy Analyst Evaluation'!$A$46:$E$120,5,0),""))&amp;""</f>
        <v/>
      </c>
      <c r="G61" s="230"/>
      <c r="H61" s="229" t="str">
        <f>IFERROR(IF($H60+1&gt;'(backend scoring)'!$Q$335,"",$H60+1),"")</f>
        <v/>
      </c>
      <c r="I61" s="229" t="str">
        <f>_xlfn.XLOOKUP($H61,'(backend scoring)'!$S$2:$S$333,'(backend scoring)'!$A$2:$A$333,"")</f>
        <v/>
      </c>
      <c r="J61" s="229" t="str">
        <f>IFERROR(VLOOKUP($I61,'Institution Evaluation'!$A$55:$E$346,2,0),IFERROR(VLOOKUP($I61,'Privacy Analyst Evaluation'!$A$46:$E$120,2,0),""))</f>
        <v/>
      </c>
      <c r="K61" s="229" t="str">
        <f>IFERROR(VLOOKUP($I61,'Institution Evaluation'!$A$55:$E$346,3,0),IFERROR(VLOOKUP($I61,'Privacy Analyst Evaluation'!$A$46:$E$120,3,0),""))&amp;""</f>
        <v/>
      </c>
      <c r="L61" s="229" t="str">
        <f>IFERROR(VLOOKUP($I61,'Institution Evaluation'!$A$55:$E$346,4,0),IFERROR(VLOOKUP($I61,'Privacy Analyst Evaluation'!$A$46:$E$120,4,0),""))&amp;""</f>
        <v/>
      </c>
      <c r="M61" s="229" t="str">
        <f>IFERROR(VLOOKUP($I61,'Institution Evaluation'!$A$55:$E$346,5,0),IFERROR(VLOOKUP($I61,'Privacy Analyst Evaluation'!$A$46:$E$120,5,0),""))&amp;""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60">
      <c r="A62" s="229">
        <f>IFERROR(IF($A61+1&gt;'(backend scoring)'!$T$335,"",$A61+1),"")</f>
        <v>38</v>
      </c>
      <c r="B62" s="229" t="str">
        <f>_xlfn.XLOOKUP($A62,'(backend scoring)'!$V$2:$V$333,'(backend scoring)'!$A$2:$A$333,"")</f>
        <v>DATA-02</v>
      </c>
      <c r="C62" s="229" t="str">
        <f>IFERROR(VLOOKUP($B62,'Institution Evaluation'!$A$55:$E$346,2,0),IFERROR(VLOOKUP($B62,'Privacy Analyst Evaluation'!$A$46:$E$120,2,0),""))&amp;""</f>
        <v>Is the transport of sensitive data encrypted using security protocols/algorithms (e.g., system-to-client)?*</v>
      </c>
      <c r="D62" s="229" t="str">
        <f>IFERROR(VLOOKUP($B62,'Institution Evaluation'!$A$55:$E$346,3,0),IFERROR(VLOOKUP($B62,'Privacy Analyst Evaluation'!$A$46:$E$120,3,0),""))&amp;""</f>
        <v>Yes</v>
      </c>
      <c r="E62" s="229" t="str">
        <f>IFERROR(VLOOKUP($B62,'Institution Evaluation'!$A$55:$E$346,4,0),IFERROR(VLOOKUP($B62,'Privacy Analyst Evaluation'!$A$46:$E$120,4,0),""))&amp;""</f>
        <v/>
      </c>
      <c r="F62" s="229" t="str">
        <f>IFERROR(VLOOKUP($B62,'Institution Evaluation'!$A$55:$E$346,5,0),IFERROR(VLOOKUP($B62,'Privacy Analyst Evaluation'!$A$46:$E$120,5,0),""))&amp;""</f>
        <v/>
      </c>
      <c r="G62" s="230"/>
      <c r="H62" s="229" t="str">
        <f>IFERROR(IF($H61+1&gt;'(backend scoring)'!$Q$335,"",$H61+1),"")</f>
        <v/>
      </c>
      <c r="I62" s="229" t="str">
        <f>_xlfn.XLOOKUP($H62,'(backend scoring)'!$S$2:$S$333,'(backend scoring)'!$A$2:$A$333,"")</f>
        <v/>
      </c>
      <c r="J62" s="229" t="str">
        <f>IFERROR(VLOOKUP($I62,'Institution Evaluation'!$A$55:$E$346,2,0),IFERROR(VLOOKUP($I62,'Privacy Analyst Evaluation'!$A$46:$E$120,2,0),""))</f>
        <v/>
      </c>
      <c r="K62" s="229" t="str">
        <f>IFERROR(VLOOKUP($I62,'Institution Evaluation'!$A$55:$E$346,3,0),IFERROR(VLOOKUP($I62,'Privacy Analyst Evaluation'!$A$46:$E$120,3,0),""))&amp;""</f>
        <v/>
      </c>
      <c r="L62" s="229" t="str">
        <f>IFERROR(VLOOKUP($I62,'Institution Evaluation'!$A$55:$E$346,4,0),IFERROR(VLOOKUP($I62,'Privacy Analyst Evaluation'!$A$46:$E$120,4,0),""))&amp;""</f>
        <v/>
      </c>
      <c r="M62" s="229" t="str">
        <f>IFERROR(VLOOKUP($I62,'Institution Evaluation'!$A$55:$E$346,5,0),IFERROR(VLOOKUP($I62,'Privacy Analyst Evaluation'!$A$46:$E$120,5,0),""))&amp;""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75">
      <c r="A63" s="229">
        <f>IFERROR(IF($A62+1&gt;'(backend scoring)'!$T$335,"",$A62+1),"")</f>
        <v>39</v>
      </c>
      <c r="B63" s="229" t="str">
        <f>_xlfn.XLOOKUP($A63,'(backend scoring)'!$V$2:$V$333,'(backend scoring)'!$A$2:$A$333,"")</f>
        <v>DATA-03</v>
      </c>
      <c r="C63" s="229" t="str">
        <f>IFERROR(VLOOKUP($B63,'Institution Evaluation'!$A$55:$E$346,2,0),IFERROR(VLOOKUP($B63,'Privacy Analyst Evaluation'!$A$46:$E$120,2,0),""))&amp;""</f>
        <v>Is the storage of sensitive data encrypted using security protocols/algorithms (e.g., disk encryption, at-rest, files, and within a running database)?*</v>
      </c>
      <c r="D63" s="229" t="str">
        <f>IFERROR(VLOOKUP($B63,'Institution Evaluation'!$A$55:$E$346,3,0),IFERROR(VLOOKUP($B63,'Privacy Analyst Evaluation'!$A$46:$E$120,3,0),""))&amp;""</f>
        <v>Yes</v>
      </c>
      <c r="E63" s="229" t="str">
        <f>IFERROR(VLOOKUP($B63,'Institution Evaluation'!$A$55:$E$346,4,0),IFERROR(VLOOKUP($B63,'Privacy Analyst Evaluation'!$A$46:$E$120,4,0),""))&amp;""</f>
        <v/>
      </c>
      <c r="F63" s="229" t="str">
        <f>IFERROR(VLOOKUP($B63,'Institution Evaluation'!$A$55:$E$346,5,0),IFERROR(VLOOKUP($B63,'Privacy Analyst Evaluation'!$A$46:$E$120,5,0),""))&amp;""</f>
        <v/>
      </c>
      <c r="G63" s="230"/>
      <c r="H63" s="229" t="str">
        <f>IFERROR(IF($H62+1&gt;'(backend scoring)'!$Q$335,"",$H62+1),"")</f>
        <v/>
      </c>
      <c r="I63" s="229" t="str">
        <f>_xlfn.XLOOKUP($H63,'(backend scoring)'!$S$2:$S$333,'(backend scoring)'!$A$2:$A$333,"")</f>
        <v/>
      </c>
      <c r="J63" s="229" t="str">
        <f>IFERROR(VLOOKUP($I63,'Institution Evaluation'!$A$55:$E$346,2,0),IFERROR(VLOOKUP($I63,'Privacy Analyst Evaluation'!$A$46:$E$120,2,0),""))</f>
        <v/>
      </c>
      <c r="K63" s="229" t="str">
        <f>IFERROR(VLOOKUP($I63,'Institution Evaluation'!$A$55:$E$346,3,0),IFERROR(VLOOKUP($I63,'Privacy Analyst Evaluation'!$A$46:$E$120,3,0),""))&amp;""</f>
        <v/>
      </c>
      <c r="L63" s="229" t="str">
        <f>IFERROR(VLOOKUP($I63,'Institution Evaluation'!$A$55:$E$346,4,0),IFERROR(VLOOKUP($I63,'Privacy Analyst Evaluation'!$A$46:$E$120,4,0),""))&amp;""</f>
        <v/>
      </c>
      <c r="M63" s="229" t="str">
        <f>IFERROR(VLOOKUP($I63,'Institution Evaluation'!$A$55:$E$346,5,0),IFERROR(VLOOKUP($I63,'Privacy Analyst Evaluation'!$A$46:$E$120,5,0),""))&amp;""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75">
      <c r="A64" s="229">
        <f>IFERROR(IF($A63+1&gt;'(backend scoring)'!$T$335,"",$A63+1),"")</f>
        <v>40</v>
      </c>
      <c r="B64" s="229" t="str">
        <f>_xlfn.XLOOKUP($A64,'(backend scoring)'!$V$2:$V$333,'(backend scoring)'!$A$2:$A$333,"")</f>
        <v>DATA-04</v>
      </c>
      <c r="C64" s="229" t="str">
        <f>IFERROR(VLOOKUP($B64,'Institution Evaluation'!$A$55:$E$346,2,0),IFERROR(VLOOKUP($B64,'Privacy Analyst Evaluation'!$A$46:$E$120,2,0),""))&amp;""</f>
        <v>Do all cryptographic modules in use in your solution conform to the Federal Information Processing Standards (FIPS PUB 140-2 or 140-3)?*</v>
      </c>
      <c r="D64" s="229" t="str">
        <f>IFERROR(VLOOKUP($B64,'Institution Evaluation'!$A$55:$E$346,3,0),IFERROR(VLOOKUP($B64,'Privacy Analyst Evaluation'!$A$46:$E$120,3,0),""))&amp;""</f>
        <v>Yes</v>
      </c>
      <c r="E64" s="229" t="str">
        <f>IFERROR(VLOOKUP($B64,'Institution Evaluation'!$A$55:$E$346,4,0),IFERROR(VLOOKUP($B64,'Privacy Analyst Evaluation'!$A$46:$E$120,4,0),""))&amp;""</f>
        <v/>
      </c>
      <c r="F64" s="229" t="str">
        <f>IFERROR(VLOOKUP($B64,'Institution Evaluation'!$A$55:$E$346,5,0),IFERROR(VLOOKUP($B64,'Privacy Analyst Evaluation'!$A$46:$E$120,5,0),""))&amp;""</f>
        <v/>
      </c>
      <c r="G64" s="230"/>
      <c r="H64" s="229" t="str">
        <f>IFERROR(IF($H63+1&gt;'(backend scoring)'!$Q$335,"",$H63+1),"")</f>
        <v/>
      </c>
      <c r="I64" s="229" t="str">
        <f>_xlfn.XLOOKUP($H64,'(backend scoring)'!$S$2:$S$333,'(backend scoring)'!$A$2:$A$333,"")</f>
        <v/>
      </c>
      <c r="J64" s="229" t="str">
        <f>IFERROR(VLOOKUP($I64,'Institution Evaluation'!$A$55:$E$346,2,0),IFERROR(VLOOKUP($I64,'Privacy Analyst Evaluation'!$A$46:$E$120,2,0),""))</f>
        <v/>
      </c>
      <c r="K64" s="229" t="str">
        <f>IFERROR(VLOOKUP($I64,'Institution Evaluation'!$A$55:$E$346,3,0),IFERROR(VLOOKUP($I64,'Privacy Analyst Evaluation'!$A$46:$E$120,3,0),""))&amp;""</f>
        <v/>
      </c>
      <c r="L64" s="229" t="str">
        <f>IFERROR(VLOOKUP($I64,'Institution Evaluation'!$A$55:$E$346,4,0),IFERROR(VLOOKUP($I64,'Privacy Analyst Evaluation'!$A$46:$E$120,4,0),""))&amp;""</f>
        <v/>
      </c>
      <c r="M64" s="229" t="str">
        <f>IFERROR(VLOOKUP($I64,'Institution Evaluation'!$A$55:$E$346,5,0),IFERROR(VLOOKUP($I64,'Privacy Analyst Evaluation'!$A$46:$E$120,5,0),""))&amp;""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60">
      <c r="A65" s="229">
        <f>IFERROR(IF($A64+1&gt;'(backend scoring)'!$T$335,"",$A64+1),"")</f>
        <v>41</v>
      </c>
      <c r="B65" s="229" t="str">
        <f>_xlfn.XLOOKUP($A65,'(backend scoring)'!$V$2:$V$333,'(backend scoring)'!$A$2:$A$333,"")</f>
        <v>DATA-05</v>
      </c>
      <c r="C65" s="229" t="str">
        <f>IFERROR(VLOOKUP($B65,'Institution Evaluation'!$A$55:$E$346,2,0),IFERROR(VLOOKUP($B65,'Privacy Analyst Evaluation'!$A$46:$E$120,2,0),""))&amp;""</f>
        <v>Will the institution's data be available within the system for a period of time at the completion of this contract?*</v>
      </c>
      <c r="D65" s="229" t="str">
        <f>IFERROR(VLOOKUP($B65,'Institution Evaluation'!$A$55:$E$346,3,0),IFERROR(VLOOKUP($B65,'Privacy Analyst Evaluation'!$A$46:$E$120,3,0),""))&amp;""</f>
        <v>Yes</v>
      </c>
      <c r="E65" s="229" t="str">
        <f>IFERROR(VLOOKUP($B65,'Institution Evaluation'!$A$55:$E$346,4,0),IFERROR(VLOOKUP($B65,'Privacy Analyst Evaluation'!$A$46:$E$120,4,0),""))&amp;""</f>
        <v>We are flexible. We can also archive the data for up to three years.</v>
      </c>
      <c r="F65" s="229" t="str">
        <f>IFERROR(VLOOKUP($B65,'Institution Evaluation'!$A$55:$E$346,5,0),IFERROR(VLOOKUP($B65,'Privacy Analyst Evaluation'!$A$46:$E$120,5,0),""))&amp;""</f>
        <v/>
      </c>
      <c r="G65" s="230"/>
      <c r="H65" s="229" t="str">
        <f>IFERROR(IF($H64+1&gt;'(backend scoring)'!$Q$335,"",$H64+1),"")</f>
        <v/>
      </c>
      <c r="I65" s="229" t="str">
        <f>_xlfn.XLOOKUP($H65,'(backend scoring)'!$S$2:$S$333,'(backend scoring)'!$A$2:$A$333,"")</f>
        <v/>
      </c>
      <c r="J65" s="229" t="str">
        <f>IFERROR(VLOOKUP($I65,'Institution Evaluation'!$A$55:$E$346,2,0),IFERROR(VLOOKUP($I65,'Privacy Analyst Evaluation'!$A$46:$E$120,2,0),""))</f>
        <v/>
      </c>
      <c r="K65" s="229" t="str">
        <f>IFERROR(VLOOKUP($I65,'Institution Evaluation'!$A$55:$E$346,3,0),IFERROR(VLOOKUP($I65,'Privacy Analyst Evaluation'!$A$46:$E$120,3,0),""))&amp;""</f>
        <v/>
      </c>
      <c r="L65" s="229" t="str">
        <f>IFERROR(VLOOKUP($I65,'Institution Evaluation'!$A$55:$E$346,4,0),IFERROR(VLOOKUP($I65,'Privacy Analyst Evaluation'!$A$46:$E$120,4,0),""))&amp;""</f>
        <v/>
      </c>
      <c r="M65" s="229" t="str">
        <f>IFERROR(VLOOKUP($I65,'Institution Evaluation'!$A$55:$E$346,5,0),IFERROR(VLOOKUP($I65,'Privacy Analyst Evaluation'!$A$46:$E$120,5,0),""))&amp;""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45">
      <c r="A66" s="229">
        <f>IFERROR(IF($A65+1&gt;'(backend scoring)'!$T$335,"",$A65+1),"")</f>
        <v>42</v>
      </c>
      <c r="B66" s="229" t="str">
        <f>_xlfn.XLOOKUP($A66,'(backend scoring)'!$V$2:$V$333,'(backend scoring)'!$A$2:$A$333,"")</f>
        <v>DATA-06</v>
      </c>
      <c r="C66" s="229" t="str">
        <f>IFERROR(VLOOKUP($B66,'Institution Evaluation'!$A$55:$E$346,2,0),IFERROR(VLOOKUP($B66,'Privacy Analyst Evaluation'!$A$46:$E$120,2,0),""))&amp;""</f>
        <v>Are these rights retained even through a provider acquisition or bankruptcy event?*</v>
      </c>
      <c r="D66" s="229" t="str">
        <f>IFERROR(VLOOKUP($B66,'Institution Evaluation'!$A$55:$E$346,3,0),IFERROR(VLOOKUP($B66,'Privacy Analyst Evaluation'!$A$46:$E$120,3,0),""))&amp;""</f>
        <v>Yes</v>
      </c>
      <c r="E66" s="229" t="str">
        <f>IFERROR(VLOOKUP($B66,'Institution Evaluation'!$A$55:$E$346,4,0),IFERROR(VLOOKUP($B66,'Privacy Analyst Evaluation'!$A$46:$E$120,4,0),""))&amp;""</f>
        <v/>
      </c>
      <c r="F66" s="229" t="str">
        <f>IFERROR(VLOOKUP($B66,'Institution Evaluation'!$A$55:$E$346,5,0),IFERROR(VLOOKUP($B66,'Privacy Analyst Evaluation'!$A$46:$E$120,5,0),""))&amp;""</f>
        <v/>
      </c>
      <c r="G66" s="230"/>
      <c r="H66" s="229" t="str">
        <f>IFERROR(IF($H65+1&gt;'(backend scoring)'!$Q$335,"",$H65+1),"")</f>
        <v/>
      </c>
      <c r="I66" s="229" t="str">
        <f>_xlfn.XLOOKUP($H66,'(backend scoring)'!$S$2:$S$333,'(backend scoring)'!$A$2:$A$333,"")</f>
        <v/>
      </c>
      <c r="J66" s="229" t="str">
        <f>IFERROR(VLOOKUP($I66,'Institution Evaluation'!$A$55:$E$346,2,0),IFERROR(VLOOKUP($I66,'Privacy Analyst Evaluation'!$A$46:$E$120,2,0),""))</f>
        <v/>
      </c>
      <c r="K66" s="229" t="str">
        <f>IFERROR(VLOOKUP($I66,'Institution Evaluation'!$A$55:$E$346,3,0),IFERROR(VLOOKUP($I66,'Privacy Analyst Evaluation'!$A$46:$E$120,3,0),""))&amp;""</f>
        <v/>
      </c>
      <c r="L66" s="229" t="str">
        <f>IFERROR(VLOOKUP($I66,'Institution Evaluation'!$A$55:$E$346,4,0),IFERROR(VLOOKUP($I66,'Privacy Analyst Evaluation'!$A$46:$E$120,4,0),""))&amp;""</f>
        <v/>
      </c>
      <c r="M66" s="229" t="str">
        <f>IFERROR(VLOOKUP($I66,'Institution Evaluation'!$A$55:$E$346,5,0),IFERROR(VLOOKUP($I66,'Privacy Analyst Evaluation'!$A$46:$E$120,5,0),""))&amp;""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c r="A67" s="229">
        <f>IFERROR(IF($A66+1&gt;'(backend scoring)'!$T$335,"",$A66+1),"")</f>
        <v>43</v>
      </c>
      <c r="B67" s="229" t="str">
        <f>_xlfn.XLOOKUP($A67,'(backend scoring)'!$V$2:$V$333,'(backend scoring)'!$A$2:$A$333,"")</f>
        <v>DATA-07</v>
      </c>
      <c r="C67" s="229" t="str">
        <f>IFERROR(VLOOKUP($B67,'Institution Evaluation'!$A$55:$E$346,2,0),IFERROR(VLOOKUP($B67,'Privacy Analyst Evaluation'!$A$46:$E$120,2,0),""))&amp;""</f>
        <v>Do backups containing the institution's data ever leave the institution's data zone either physically or via network routing?*</v>
      </c>
      <c r="D67" s="229" t="str">
        <f>IFERROR(VLOOKUP($B67,'Institution Evaluation'!$A$55:$E$346,3,0),IFERROR(VLOOKUP($B67,'Privacy Analyst Evaluation'!$A$46:$E$120,3,0),""))&amp;""</f>
        <v>No</v>
      </c>
      <c r="E67" s="229" t="str">
        <f>IFERROR(VLOOKUP($B67,'Institution Evaluation'!$A$55:$E$346,4,0),IFERROR(VLOOKUP($B67,'Privacy Analyst Evaluation'!$A$46:$E$120,4,0),""))&amp;""</f>
        <v/>
      </c>
      <c r="F67" s="229" t="str">
        <f>IFERROR(VLOOKUP($B67,'Institution Evaluation'!$A$55:$E$346,5,0),IFERROR(VLOOKUP($B67,'Privacy Analyst Evaluation'!$A$46:$E$120,5,0),""))&amp;""</f>
        <v/>
      </c>
      <c r="G67" s="230"/>
      <c r="H67" s="229" t="str">
        <f>IFERROR(IF($H66+1&gt;'(backend scoring)'!$Q$335,"",$H66+1),"")</f>
        <v/>
      </c>
      <c r="I67" s="229" t="str">
        <f>_xlfn.XLOOKUP($H67,'(backend scoring)'!$S$2:$S$333,'(backend scoring)'!$A$2:$A$333,"")</f>
        <v/>
      </c>
      <c r="J67" s="229" t="str">
        <f>IFERROR(VLOOKUP($I67,'Institution Evaluation'!$A$55:$E$346,2,0),IFERROR(VLOOKUP($I67,'Privacy Analyst Evaluation'!$A$46:$E$120,2,0),""))</f>
        <v/>
      </c>
      <c r="K67" s="229" t="str">
        <f>IFERROR(VLOOKUP($I67,'Institution Evaluation'!$A$55:$E$346,3,0),IFERROR(VLOOKUP($I67,'Privacy Analyst Evaluation'!$A$46:$E$120,3,0),""))&amp;""</f>
        <v/>
      </c>
      <c r="L67" s="229" t="str">
        <f>IFERROR(VLOOKUP($I67,'Institution Evaluation'!$A$55:$E$346,4,0),IFERROR(VLOOKUP($I67,'Privacy Analyst Evaluation'!$A$46:$E$120,4,0),""))&amp;""</f>
        <v/>
      </c>
      <c r="M67" s="229" t="str">
        <f>IFERROR(VLOOKUP($I67,'Institution Evaluation'!$A$55:$E$346,5,0),IFERROR(VLOOKUP($I67,'Privacy Analyst Evaluation'!$A$46:$E$120,5,0),""))&amp;""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75">
      <c r="A68" s="229">
        <f>IFERROR(IF($A67+1&gt;'(backend scoring)'!$T$335,"",$A67+1),"")</f>
        <v>44</v>
      </c>
      <c r="B68" s="229" t="str">
        <f>_xlfn.XLOOKUP($A68,'(backend scoring)'!$V$2:$V$333,'(backend scoring)'!$A$2:$A$333,"")</f>
        <v>DATA-08</v>
      </c>
      <c r="C68" s="229" t="str">
        <f>IFERROR(VLOOKUP($B68,'Institution Evaluation'!$A$55:$E$346,2,0),IFERROR(VLOOKUP($B68,'Privacy Analyst Evaluation'!$A$46:$E$120,2,0),""))&amp;""</f>
        <v>Is media used for long-term retention of business data and archival purposes stored in a secure, environmentally protected area?*</v>
      </c>
      <c r="D68" s="229" t="str">
        <f>IFERROR(VLOOKUP($B68,'Institution Evaluation'!$A$55:$E$346,3,0),IFERROR(VLOOKUP($B68,'Privacy Analyst Evaluation'!$A$46:$E$120,3,0),""))&amp;""</f>
        <v>Yes</v>
      </c>
      <c r="E68" s="229" t="str">
        <f>IFERROR(VLOOKUP($B68,'Institution Evaluation'!$A$55:$E$346,4,0),IFERROR(VLOOKUP($B68,'Privacy Analyst Evaluation'!$A$46:$E$120,4,0),""))&amp;""</f>
        <v/>
      </c>
      <c r="F68" s="229" t="str">
        <f>IFERROR(VLOOKUP($B68,'Institution Evaluation'!$A$55:$E$346,5,0),IFERROR(VLOOKUP($B68,'Privacy Analyst Evaluation'!$A$46:$E$120,5,0),""))&amp;""</f>
        <v/>
      </c>
      <c r="G68" s="230"/>
      <c r="H68" s="229" t="str">
        <f>IFERROR(IF($H67+1&gt;'(backend scoring)'!$Q$335,"",$H67+1),"")</f>
        <v/>
      </c>
      <c r="I68" s="229" t="str">
        <f>_xlfn.XLOOKUP($H68,'(backend scoring)'!$S$2:$S$333,'(backend scoring)'!$A$2:$A$333,"")</f>
        <v/>
      </c>
      <c r="J68" s="229" t="str">
        <f>IFERROR(VLOOKUP($I68,'Institution Evaluation'!$A$55:$E$346,2,0),IFERROR(VLOOKUP($I68,'Privacy Analyst Evaluation'!$A$46:$E$120,2,0),""))</f>
        <v/>
      </c>
      <c r="K68" s="229" t="str">
        <f>IFERROR(VLOOKUP($I68,'Institution Evaluation'!$A$55:$E$346,3,0),IFERROR(VLOOKUP($I68,'Privacy Analyst Evaluation'!$A$46:$E$120,3,0),""))&amp;""</f>
        <v/>
      </c>
      <c r="L68" s="229" t="str">
        <f>IFERROR(VLOOKUP($I68,'Institution Evaluation'!$A$55:$E$346,4,0),IFERROR(VLOOKUP($I68,'Privacy Analyst Evaluation'!$A$46:$E$120,4,0),""))&amp;""</f>
        <v/>
      </c>
      <c r="M68" s="229" t="str">
        <f>IFERROR(VLOOKUP($I68,'Institution Evaluation'!$A$55:$E$346,5,0),IFERROR(VLOOKUP($I68,'Privacy Analyst Evaluation'!$A$46:$E$120,5,0),""))&amp;""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75">
      <c r="A69" s="229">
        <f>IFERROR(IF($A68+1&gt;'(backend scoring)'!$T$335,"",$A68+1),"")</f>
        <v>45</v>
      </c>
      <c r="B69" s="229" t="str">
        <f>_xlfn.XLOOKUP($A69,'(backend scoring)'!$V$2:$V$333,'(backend scoring)'!$A$2:$A$333,"")</f>
        <v>DCTR-06</v>
      </c>
      <c r="C69" s="229" t="str">
        <f>IFERROR(VLOOKUP($B69,'Institution Evaluation'!$A$55:$E$346,2,0),IFERROR(VLOOKUP($B69,'Privacy Analyst Evaluation'!$A$46:$E$120,2,0),""))&amp;""</f>
        <v>Does a physical barrier fully enclose the physical space, preventing unauthorized physical contact with any of your devices?*</v>
      </c>
      <c r="D69" s="229" t="str">
        <f>IFERROR(VLOOKUP($B69,'Institution Evaluation'!$A$55:$E$346,3,0),IFERROR(VLOOKUP($B69,'Privacy Analyst Evaluation'!$A$46:$E$120,3,0),""))&amp;""</f>
        <v>Yes</v>
      </c>
      <c r="E69" s="229" t="str">
        <f>IFERROR(VLOOKUP($B69,'Institution Evaluation'!$A$55:$E$346,4,0),IFERROR(VLOOKUP($B69,'Privacy Analyst Evaluation'!$A$46:$E$120,4,0),""))&amp;""</f>
        <v/>
      </c>
      <c r="F69" s="229" t="str">
        <f>IFERROR(VLOOKUP($B69,'Institution Evaluation'!$A$55:$E$346,5,0),IFERROR(VLOOKUP($B69,'Privacy Analyst Evaluation'!$A$46:$E$120,5,0),""))&amp;""</f>
        <v/>
      </c>
      <c r="G69" s="230"/>
      <c r="H69" s="229" t="str">
        <f>IFERROR(IF($H68+1&gt;'(backend scoring)'!$Q$335,"",$H68+1),"")</f>
        <v/>
      </c>
      <c r="I69" s="229" t="str">
        <f>_xlfn.XLOOKUP($H69,'(backend scoring)'!$S$2:$S$333,'(backend scoring)'!$A$2:$A$333,"")</f>
        <v/>
      </c>
      <c r="J69" s="229" t="str">
        <f>IFERROR(VLOOKUP($I69,'Institution Evaluation'!$A$55:$E$346,2,0),IFERROR(VLOOKUP($I69,'Privacy Analyst Evaluation'!$A$46:$E$120,2,0),""))</f>
        <v/>
      </c>
      <c r="K69" s="229" t="str">
        <f>IFERROR(VLOOKUP($I69,'Institution Evaluation'!$A$55:$E$346,3,0),IFERROR(VLOOKUP($I69,'Privacy Analyst Evaluation'!$A$46:$E$120,3,0),""))&amp;""</f>
        <v/>
      </c>
      <c r="L69" s="229" t="str">
        <f>IFERROR(VLOOKUP($I69,'Institution Evaluation'!$A$55:$E$346,4,0),IFERROR(VLOOKUP($I69,'Privacy Analyst Evaluation'!$A$46:$E$120,4,0),""))&amp;""</f>
        <v/>
      </c>
      <c r="M69" s="229" t="str">
        <f>IFERROR(VLOOKUP($I69,'Institution Evaluation'!$A$55:$E$346,5,0),IFERROR(VLOOKUP($I69,'Privacy Analyst Evaluation'!$A$46:$E$120,5,0),""))&amp;""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30">
      <c r="A70" s="229">
        <f>IFERROR(IF($A69+1&gt;'(backend scoring)'!$T$335,"",$A69+1),"")</f>
        <v>46</v>
      </c>
      <c r="B70" s="229" t="str">
        <f>_xlfn.XLOOKUP($A70,'(backend scoring)'!$V$2:$V$333,'(backend scoring)'!$A$2:$A$333,"")</f>
        <v>DCTR-10</v>
      </c>
      <c r="C70" s="229" t="str">
        <f>IFERROR(VLOOKUP($B70,'Institution Evaluation'!$A$55:$E$346,2,0),IFERROR(VLOOKUP($B70,'Privacy Analyst Evaluation'!$A$46:$E$120,2,0),""))&amp;""</f>
        <v>Are redundant power strategies tested?*</v>
      </c>
      <c r="D70" s="229" t="str">
        <f>IFERROR(VLOOKUP($B70,'Institution Evaluation'!$A$55:$E$346,3,0),IFERROR(VLOOKUP($B70,'Privacy Analyst Evaluation'!$A$46:$E$120,3,0),""))&amp;""</f>
        <v>Yes</v>
      </c>
      <c r="E70" s="229" t="str">
        <f>IFERROR(VLOOKUP($B70,'Institution Evaluation'!$A$55:$E$346,4,0),IFERROR(VLOOKUP($B70,'Privacy Analyst Evaluation'!$A$46:$E$120,4,0),""))&amp;""</f>
        <v/>
      </c>
      <c r="F70" s="229" t="str">
        <f>IFERROR(VLOOKUP($B70,'Institution Evaluation'!$A$55:$E$346,5,0),IFERROR(VLOOKUP($B70,'Privacy Analyst Evaluation'!$A$46:$E$120,5,0),""))&amp;""</f>
        <v/>
      </c>
      <c r="G70" s="230"/>
      <c r="H70" s="229" t="str">
        <f>IFERROR(IF($H69+1&gt;'(backend scoring)'!$Q$335,"",$H69+1),"")</f>
        <v/>
      </c>
      <c r="I70" s="229" t="str">
        <f>_xlfn.XLOOKUP($H70,'(backend scoring)'!$S$2:$S$333,'(backend scoring)'!$A$2:$A$333,"")</f>
        <v/>
      </c>
      <c r="J70" s="229" t="str">
        <f>IFERROR(VLOOKUP($I70,'Institution Evaluation'!$A$55:$E$346,2,0),IFERROR(VLOOKUP($I70,'Privacy Analyst Evaluation'!$A$46:$E$120,2,0),""))</f>
        <v/>
      </c>
      <c r="K70" s="229" t="str">
        <f>IFERROR(VLOOKUP($I70,'Institution Evaluation'!$A$55:$E$346,3,0),IFERROR(VLOOKUP($I70,'Privacy Analyst Evaluation'!$A$46:$E$120,3,0),""))&amp;""</f>
        <v/>
      </c>
      <c r="L70" s="229" t="str">
        <f>IFERROR(VLOOKUP($I70,'Institution Evaluation'!$A$55:$E$346,4,0),IFERROR(VLOOKUP($I70,'Privacy Analyst Evaluation'!$A$46:$E$120,4,0),""))&amp;""</f>
        <v/>
      </c>
      <c r="M70" s="229" t="str">
        <f>IFERROR(VLOOKUP($I70,'Institution Evaluation'!$A$55:$E$346,5,0),IFERROR(VLOOKUP($I70,'Privacy Analyst Evaluation'!$A$46:$E$120,5,0),""))&amp;""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30">
      <c r="A71" s="229">
        <f>IFERROR(IF($A70+1&gt;'(backend scoring)'!$T$335,"",$A70+1),"")</f>
        <v>47</v>
      </c>
      <c r="B71" s="229" t="str">
        <f>_xlfn.XLOOKUP($A71,'(backend scoring)'!$V$2:$V$333,'(backend scoring)'!$A$2:$A$333,"")</f>
        <v>FIDP-01</v>
      </c>
      <c r="C71" s="229" t="str">
        <f>IFERROR(VLOOKUP($B71,'Institution Evaluation'!$A$55:$E$346,2,0),IFERROR(VLOOKUP($B71,'Privacy Analyst Evaluation'!$A$46:$E$120,2,0),""))&amp;""</f>
        <v>Are you utilizing a stateful packet inspection (SPI) firewall?*</v>
      </c>
      <c r="D71" s="229" t="str">
        <f>IFERROR(VLOOKUP($B71,'Institution Evaluation'!$A$55:$E$346,3,0),IFERROR(VLOOKUP($B71,'Privacy Analyst Evaluation'!$A$46:$E$120,3,0),""))&amp;""</f>
        <v>Yes</v>
      </c>
      <c r="E71" s="229" t="str">
        <f>IFERROR(VLOOKUP($B71,'Institution Evaluation'!$A$55:$E$346,4,0),IFERROR(VLOOKUP($B71,'Privacy Analyst Evaluation'!$A$46:$E$120,4,0),""))&amp;""</f>
        <v/>
      </c>
      <c r="F71" s="229" t="str">
        <f>IFERROR(VLOOKUP($B71,'Institution Evaluation'!$A$55:$E$346,5,0),IFERROR(VLOOKUP($B71,'Privacy Analyst Evaluation'!$A$46:$E$120,5,0),""))&amp;""</f>
        <v/>
      </c>
      <c r="G71" s="230"/>
      <c r="H71" s="229" t="str">
        <f>IFERROR(IF($H70+1&gt;'(backend scoring)'!$Q$335,"",$H70+1),"")</f>
        <v/>
      </c>
      <c r="I71" s="229" t="str">
        <f>_xlfn.XLOOKUP($H71,'(backend scoring)'!$S$2:$S$333,'(backend scoring)'!$A$2:$A$333,"")</f>
        <v/>
      </c>
      <c r="J71" s="229" t="str">
        <f>IFERROR(VLOOKUP($I71,'Institution Evaluation'!$A$55:$E$346,2,0),IFERROR(VLOOKUP($I71,'Privacy Analyst Evaluation'!$A$46:$E$120,2,0),""))</f>
        <v/>
      </c>
      <c r="K71" s="229" t="str">
        <f>IFERROR(VLOOKUP($I71,'Institution Evaluation'!$A$55:$E$346,3,0),IFERROR(VLOOKUP($I71,'Privacy Analyst Evaluation'!$A$46:$E$120,3,0),""))&amp;""</f>
        <v/>
      </c>
      <c r="L71" s="229" t="str">
        <f>IFERROR(VLOOKUP($I71,'Institution Evaluation'!$A$55:$E$346,4,0),IFERROR(VLOOKUP($I71,'Privacy Analyst Evaluation'!$A$46:$E$120,4,0),""))&amp;""</f>
        <v/>
      </c>
      <c r="M71" s="229" t="str">
        <f>IFERROR(VLOOKUP($I71,'Institution Evaluation'!$A$55:$E$346,5,0),IFERROR(VLOOKUP($I71,'Privacy Analyst Evaluation'!$A$46:$E$120,5,0),""))&amp;""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45">
      <c r="A72" s="229">
        <f>IFERROR(IF($A71+1&gt;'(backend scoring)'!$T$335,"",$A71+1),"")</f>
        <v>48</v>
      </c>
      <c r="B72" s="229" t="str">
        <f>_xlfn.XLOOKUP($A72,'(backend scoring)'!$V$2:$V$333,'(backend scoring)'!$A$2:$A$333,"")</f>
        <v>FIDP-02</v>
      </c>
      <c r="C72" s="229" t="str">
        <f>IFERROR(VLOOKUP($B72,'Institution Evaluation'!$A$55:$E$346,2,0),IFERROR(VLOOKUP($B72,'Privacy Analyst Evaluation'!$A$46:$E$120,2,0),""))&amp;""</f>
        <v>Do you have a documented policy for firewall change requests?*</v>
      </c>
      <c r="D72" s="229" t="str">
        <f>IFERROR(VLOOKUP($B72,'Institution Evaluation'!$A$55:$E$346,3,0),IFERROR(VLOOKUP($B72,'Privacy Analyst Evaluation'!$A$46:$E$120,3,0),""))&amp;""</f>
        <v>Yes</v>
      </c>
      <c r="E72" s="229" t="str">
        <f>IFERROR(VLOOKUP($B72,'Institution Evaluation'!$A$55:$E$346,4,0),IFERROR(VLOOKUP($B72,'Privacy Analyst Evaluation'!$A$46:$E$120,4,0),""))&amp;""</f>
        <v/>
      </c>
      <c r="F72" s="229" t="str">
        <f>IFERROR(VLOOKUP($B72,'Institution Evaluation'!$A$55:$E$346,5,0),IFERROR(VLOOKUP($B72,'Privacy Analyst Evaluation'!$A$46:$E$120,5,0),""))&amp;""</f>
        <v/>
      </c>
      <c r="G72" s="230"/>
      <c r="H72" s="229" t="str">
        <f>IFERROR(IF($H71+1&gt;'(backend scoring)'!$Q$335,"",$H71+1),"")</f>
        <v/>
      </c>
      <c r="I72" s="229" t="str">
        <f>_xlfn.XLOOKUP($H72,'(backend scoring)'!$S$2:$S$333,'(backend scoring)'!$A$2:$A$333,"")</f>
        <v/>
      </c>
      <c r="J72" s="229" t="str">
        <f>IFERROR(VLOOKUP($I72,'Institution Evaluation'!$A$55:$E$346,2,0),IFERROR(VLOOKUP($I72,'Privacy Analyst Evaluation'!$A$46:$E$120,2,0),""))</f>
        <v/>
      </c>
      <c r="K72" s="229" t="str">
        <f>IFERROR(VLOOKUP($I72,'Institution Evaluation'!$A$55:$E$346,3,0),IFERROR(VLOOKUP($I72,'Privacy Analyst Evaluation'!$A$46:$E$120,3,0),""))&amp;""</f>
        <v/>
      </c>
      <c r="L72" s="229" t="str">
        <f>IFERROR(VLOOKUP($I72,'Institution Evaluation'!$A$55:$E$346,4,0),IFERROR(VLOOKUP($I72,'Privacy Analyst Evaluation'!$A$46:$E$120,4,0),""))&amp;""</f>
        <v/>
      </c>
      <c r="M72" s="229" t="str">
        <f>IFERROR(VLOOKUP($I72,'Institution Evaluation'!$A$55:$E$346,5,0),IFERROR(VLOOKUP($I72,'Privacy Analyst Evaluation'!$A$46:$E$120,5,0),""))&amp;""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45">
      <c r="A73" s="229">
        <f>IFERROR(IF($A72+1&gt;'(backend scoring)'!$T$335,"",$A72+1),"")</f>
        <v>49</v>
      </c>
      <c r="B73" s="229" t="str">
        <f>_xlfn.XLOOKUP($A73,'(backend scoring)'!$V$2:$V$333,'(backend scoring)'!$A$2:$A$333,"")</f>
        <v>FIDP-03</v>
      </c>
      <c r="C73" s="229" t="str">
        <f>IFERROR(VLOOKUP($B73,'Institution Evaluation'!$A$55:$E$346,2,0),IFERROR(VLOOKUP($B73,'Privacy Analyst Evaluation'!$A$46:$E$120,2,0),""))&amp;""</f>
        <v>Have you implemented an intrusion detection system (network-based)?*</v>
      </c>
      <c r="D73" s="229" t="str">
        <f>IFERROR(VLOOKUP($B73,'Institution Evaluation'!$A$55:$E$346,3,0),IFERROR(VLOOKUP($B73,'Privacy Analyst Evaluation'!$A$46:$E$120,3,0),""))&amp;""</f>
        <v>Yes</v>
      </c>
      <c r="E73" s="229" t="str">
        <f>IFERROR(VLOOKUP($B73,'Institution Evaluation'!$A$55:$E$346,4,0),IFERROR(VLOOKUP($B73,'Privacy Analyst Evaluation'!$A$46:$E$120,4,0),""))&amp;""</f>
        <v/>
      </c>
      <c r="F73" s="229" t="str">
        <f>IFERROR(VLOOKUP($B73,'Institution Evaluation'!$A$55:$E$346,5,0),IFERROR(VLOOKUP($B73,'Privacy Analyst Evaluation'!$A$46:$E$120,5,0),""))&amp;""</f>
        <v/>
      </c>
      <c r="G73" s="230"/>
      <c r="H73" s="229" t="str">
        <f>IFERROR(IF($H72+1&gt;'(backend scoring)'!$Q$335,"",$H72+1),"")</f>
        <v/>
      </c>
      <c r="I73" s="229" t="str">
        <f>_xlfn.XLOOKUP($H73,'(backend scoring)'!$S$2:$S$333,'(backend scoring)'!$A$2:$A$333,"")</f>
        <v/>
      </c>
      <c r="J73" s="229" t="str">
        <f>IFERROR(VLOOKUP($I73,'Institution Evaluation'!$A$55:$E$346,2,0),IFERROR(VLOOKUP($I73,'Privacy Analyst Evaluation'!$A$46:$E$120,2,0),""))</f>
        <v/>
      </c>
      <c r="K73" s="229" t="str">
        <f>IFERROR(VLOOKUP($I73,'Institution Evaluation'!$A$55:$E$346,3,0),IFERROR(VLOOKUP($I73,'Privacy Analyst Evaluation'!$A$46:$E$120,3,0),""))&amp;""</f>
        <v/>
      </c>
      <c r="L73" s="229" t="str">
        <f>IFERROR(VLOOKUP($I73,'Institution Evaluation'!$A$55:$E$346,4,0),IFERROR(VLOOKUP($I73,'Privacy Analyst Evaluation'!$A$46:$E$120,4,0),""))&amp;""</f>
        <v/>
      </c>
      <c r="M73" s="229" t="str">
        <f>IFERROR(VLOOKUP($I73,'Institution Evaluation'!$A$55:$E$346,5,0),IFERROR(VLOOKUP($I73,'Privacy Analyst Evaluation'!$A$46:$E$120,5,0),""))&amp;""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0">
      <c r="A74" s="229">
        <f>IFERROR(IF($A73+1&gt;'(backend scoring)'!$T$335,"",$A73+1),"")</f>
        <v>50</v>
      </c>
      <c r="B74" s="229" t="str">
        <f>_xlfn.XLOOKUP($A74,'(backend scoring)'!$V$2:$V$333,'(backend scoring)'!$A$2:$A$333,"")</f>
        <v>FIDP-04</v>
      </c>
      <c r="C74" s="229" t="str">
        <f>IFERROR(VLOOKUP($B74,'Institution Evaluation'!$A$55:$E$346,2,0),IFERROR(VLOOKUP($B74,'Privacy Analyst Evaluation'!$A$46:$E$120,2,0),""))&amp;""</f>
        <v>Do you employ host-based intrusion detection?*</v>
      </c>
      <c r="D74" s="229" t="str">
        <f>IFERROR(VLOOKUP($B74,'Institution Evaluation'!$A$55:$E$346,3,0),IFERROR(VLOOKUP($B74,'Privacy Analyst Evaluation'!$A$46:$E$120,3,0),""))&amp;""</f>
        <v>Yes</v>
      </c>
      <c r="E74" s="229" t="str">
        <f>IFERROR(VLOOKUP($B74,'Institution Evaluation'!$A$55:$E$346,4,0),IFERROR(VLOOKUP($B74,'Privacy Analyst Evaluation'!$A$46:$E$120,4,0),""))&amp;""</f>
        <v/>
      </c>
      <c r="F74" s="229" t="str">
        <f>IFERROR(VLOOKUP($B74,'Institution Evaluation'!$A$55:$E$346,5,0),IFERROR(VLOOKUP($B74,'Privacy Analyst Evaluation'!$A$46:$E$120,5,0),""))&amp;""</f>
        <v/>
      </c>
      <c r="G74" s="230"/>
      <c r="H74" s="229" t="str">
        <f>IFERROR(IF($H73+1&gt;'(backend scoring)'!$Q$335,"",$H73+1),"")</f>
        <v/>
      </c>
      <c r="I74" s="229" t="str">
        <f>_xlfn.XLOOKUP($H74,'(backend scoring)'!$S$2:$S$333,'(backend scoring)'!$A$2:$A$333,"")</f>
        <v/>
      </c>
      <c r="J74" s="229" t="str">
        <f>IFERROR(VLOOKUP($I74,'Institution Evaluation'!$A$55:$E$346,2,0),IFERROR(VLOOKUP($I74,'Privacy Analyst Evaluation'!$A$46:$E$120,2,0),""))</f>
        <v/>
      </c>
      <c r="K74" s="229" t="str">
        <f>IFERROR(VLOOKUP($I74,'Institution Evaluation'!$A$55:$E$346,3,0),IFERROR(VLOOKUP($I74,'Privacy Analyst Evaluation'!$A$46:$E$120,3,0),""))&amp;""</f>
        <v/>
      </c>
      <c r="L74" s="229" t="str">
        <f>IFERROR(VLOOKUP($I74,'Institution Evaluation'!$A$55:$E$346,4,0),IFERROR(VLOOKUP($I74,'Privacy Analyst Evaluation'!$A$46:$E$120,4,0),""))&amp;""</f>
        <v/>
      </c>
      <c r="M74" s="229" t="str">
        <f>IFERROR(VLOOKUP($I74,'Institution Evaluation'!$A$55:$E$346,5,0),IFERROR(VLOOKUP($I74,'Privacy Analyst Evaluation'!$A$46:$E$120,5,0),""))&amp;""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45">
      <c r="A75" s="229">
        <f>IFERROR(IF($A74+1&gt;'(backend scoring)'!$T$335,"",$A74+1),"")</f>
        <v>51</v>
      </c>
      <c r="B75" s="229" t="str">
        <f>_xlfn.XLOOKUP($A75,'(backend scoring)'!$V$2:$V$333,'(backend scoring)'!$A$2:$A$333,"")</f>
        <v>FIDP-05</v>
      </c>
      <c r="C75" s="229" t="str">
        <f>IFERROR(VLOOKUP($B75,'Institution Evaluation'!$A$55:$E$346,2,0),IFERROR(VLOOKUP($B75,'Privacy Analyst Evaluation'!$A$46:$E$120,2,0),""))&amp;""</f>
        <v>Are audit logs available for all changes to the network, firewall, IDS, and IPS systems?*</v>
      </c>
      <c r="D75" s="229" t="str">
        <f>IFERROR(VLOOKUP($B75,'Institution Evaluation'!$A$55:$E$346,3,0),IFERROR(VLOOKUP($B75,'Privacy Analyst Evaluation'!$A$46:$E$120,3,0),""))&amp;""</f>
        <v>Yes</v>
      </c>
      <c r="E75" s="229" t="str">
        <f>IFERROR(VLOOKUP($B75,'Institution Evaluation'!$A$55:$E$346,4,0),IFERROR(VLOOKUP($B75,'Privacy Analyst Evaluation'!$A$46:$E$120,4,0),""))&amp;""</f>
        <v/>
      </c>
      <c r="F75" s="229" t="str">
        <f>IFERROR(VLOOKUP($B75,'Institution Evaluation'!$A$55:$E$346,5,0),IFERROR(VLOOKUP($B75,'Privacy Analyst Evaluation'!$A$46:$E$120,5,0),""))&amp;""</f>
        <v/>
      </c>
      <c r="G75" s="230"/>
      <c r="H75" s="229" t="str">
        <f>IFERROR(IF($H74+1&gt;'(backend scoring)'!$Q$335,"",$H74+1),"")</f>
        <v/>
      </c>
      <c r="I75" s="229" t="str">
        <f>_xlfn.XLOOKUP($H75,'(backend scoring)'!$S$2:$S$333,'(backend scoring)'!$A$2:$A$333,"")</f>
        <v/>
      </c>
      <c r="J75" s="229" t="str">
        <f>IFERROR(VLOOKUP($I75,'Institution Evaluation'!$A$55:$E$346,2,0),IFERROR(VLOOKUP($I75,'Privacy Analyst Evaluation'!$A$46:$E$120,2,0),""))</f>
        <v/>
      </c>
      <c r="K75" s="229" t="str">
        <f>IFERROR(VLOOKUP($I75,'Institution Evaluation'!$A$55:$E$346,3,0),IFERROR(VLOOKUP($I75,'Privacy Analyst Evaluation'!$A$46:$E$120,3,0),""))&amp;""</f>
        <v/>
      </c>
      <c r="L75" s="229" t="str">
        <f>IFERROR(VLOOKUP($I75,'Institution Evaluation'!$A$55:$E$346,4,0),IFERROR(VLOOKUP($I75,'Privacy Analyst Evaluation'!$A$46:$E$120,4,0),""))&amp;""</f>
        <v/>
      </c>
      <c r="M75" s="229" t="str">
        <f>IFERROR(VLOOKUP($I75,'Institution Evaluation'!$A$55:$E$346,5,0),IFERROR(VLOOKUP($I75,'Privacy Analyst Evaluation'!$A$46:$E$120,5,0),""))&amp;""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30">
      <c r="A76" s="229">
        <f>IFERROR(IF($A75+1&gt;'(backend scoring)'!$T$335,"",$A75+1),"")</f>
        <v>52</v>
      </c>
      <c r="B76" s="229" t="str">
        <f>_xlfn.XLOOKUP($A76,'(backend scoring)'!$V$2:$V$333,'(backend scoring)'!$A$2:$A$333,"")</f>
        <v>PPPR-01</v>
      </c>
      <c r="C76" s="229" t="str">
        <f>IFERROR(VLOOKUP($B76,'Institution Evaluation'!$A$55:$E$346,2,0),IFERROR(VLOOKUP($B76,'Privacy Analyst Evaluation'!$A$46:$E$120,2,0),""))&amp;""</f>
        <v>Do you have a documented patch management process?*</v>
      </c>
      <c r="D76" s="229" t="str">
        <f>IFERROR(VLOOKUP($B76,'Institution Evaluation'!$A$55:$E$346,3,0),IFERROR(VLOOKUP($B76,'Privacy Analyst Evaluation'!$A$46:$E$120,3,0),""))&amp;""</f>
        <v>Yes</v>
      </c>
      <c r="E76" s="229" t="str">
        <f>IFERROR(VLOOKUP($B76,'Institution Evaluation'!$A$55:$E$346,4,0),IFERROR(VLOOKUP($B76,'Privacy Analyst Evaluation'!$A$46:$E$120,4,0),""))&amp;""</f>
        <v/>
      </c>
      <c r="F76" s="229" t="str">
        <f>IFERROR(VLOOKUP($B76,'Institution Evaluation'!$A$55:$E$346,5,0),IFERROR(VLOOKUP($B76,'Privacy Analyst Evaluation'!$A$46:$E$120,5,0),""))&amp;""</f>
        <v/>
      </c>
      <c r="G76" s="230"/>
      <c r="H76" s="229" t="str">
        <f>IFERROR(IF($H75+1&gt;'(backend scoring)'!$Q$335,"",$H75+1),"")</f>
        <v/>
      </c>
      <c r="I76" s="229" t="str">
        <f>_xlfn.XLOOKUP($H76,'(backend scoring)'!$S$2:$S$333,'(backend scoring)'!$A$2:$A$333,"")</f>
        <v/>
      </c>
      <c r="J76" s="229" t="str">
        <f>IFERROR(VLOOKUP($I76,'Institution Evaluation'!$A$55:$E$346,2,0),IFERROR(VLOOKUP($I76,'Privacy Analyst Evaluation'!$A$46:$E$120,2,0),""))</f>
        <v/>
      </c>
      <c r="K76" s="229" t="str">
        <f>IFERROR(VLOOKUP($I76,'Institution Evaluation'!$A$55:$E$346,3,0),IFERROR(VLOOKUP($I76,'Privacy Analyst Evaluation'!$A$46:$E$120,3,0),""))&amp;""</f>
        <v/>
      </c>
      <c r="L76" s="229" t="str">
        <f>IFERROR(VLOOKUP($I76,'Institution Evaluation'!$A$55:$E$346,4,0),IFERROR(VLOOKUP($I76,'Privacy Analyst Evaluation'!$A$46:$E$120,4,0),""))&amp;""</f>
        <v/>
      </c>
      <c r="M76" s="229" t="str">
        <f>IFERROR(VLOOKUP($I76,'Institution Evaluation'!$A$55:$E$346,5,0),IFERROR(VLOOKUP($I76,'Privacy Analyst Evaluation'!$A$46:$E$120,5,0),""))&amp;""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75">
      <c r="A77" s="229">
        <f>IFERROR(IF($A76+1&gt;'(backend scoring)'!$T$335,"",$A76+1),"")</f>
        <v>53</v>
      </c>
      <c r="B77" s="229" t="str">
        <f>_xlfn.XLOOKUP($A77,'(backend scoring)'!$V$2:$V$333,'(backend scoring)'!$A$2:$A$333,"")</f>
        <v>PPPR-02</v>
      </c>
      <c r="C77" s="229" t="str">
        <f>IFERROR(VLOOKUP($B77,'Institution Evaluation'!$A$55:$E$346,2,0),IFERROR(VLOOKUP($B77,'Privacy Analyst Evaluation'!$A$46:$E$120,2,0),""))&amp;""</f>
        <v>Can your organization comply with institutional policies on privacy and data protection with regard to users of institutional systems, if required?*</v>
      </c>
      <c r="D77" s="229" t="str">
        <f>IFERROR(VLOOKUP($B77,'Institution Evaluation'!$A$55:$E$346,3,0),IFERROR(VLOOKUP($B77,'Privacy Analyst Evaluation'!$A$46:$E$120,3,0),""))&amp;""</f>
        <v>Yes</v>
      </c>
      <c r="E77" s="229" t="str">
        <f>IFERROR(VLOOKUP($B77,'Institution Evaluation'!$A$55:$E$346,4,0),IFERROR(VLOOKUP($B77,'Privacy Analyst Evaluation'!$A$46:$E$120,4,0),""))&amp;""</f>
        <v/>
      </c>
      <c r="F77" s="229" t="str">
        <f>IFERROR(VLOOKUP($B77,'Institution Evaluation'!$A$55:$E$346,5,0),IFERROR(VLOOKUP($B77,'Privacy Analyst Evaluation'!$A$46:$E$120,5,0),""))&amp;""</f>
        <v/>
      </c>
      <c r="G77" s="230"/>
      <c r="H77" s="229" t="str">
        <f>IFERROR(IF($H76+1&gt;'(backend scoring)'!$Q$335,"",$H76+1),"")</f>
        <v/>
      </c>
      <c r="I77" s="229" t="str">
        <f>_xlfn.XLOOKUP($H77,'(backend scoring)'!$S$2:$S$333,'(backend scoring)'!$A$2:$A$333,"")</f>
        <v/>
      </c>
      <c r="J77" s="229" t="str">
        <f>IFERROR(VLOOKUP($I77,'Institution Evaluation'!$A$55:$E$346,2,0),IFERROR(VLOOKUP($I77,'Privacy Analyst Evaluation'!$A$46:$E$120,2,0),""))</f>
        <v/>
      </c>
      <c r="K77" s="229" t="str">
        <f>IFERROR(VLOOKUP($I77,'Institution Evaluation'!$A$55:$E$346,3,0),IFERROR(VLOOKUP($I77,'Privacy Analyst Evaluation'!$A$46:$E$120,3,0),""))&amp;""</f>
        <v/>
      </c>
      <c r="L77" s="229" t="str">
        <f>IFERROR(VLOOKUP($I77,'Institution Evaluation'!$A$55:$E$346,4,0),IFERROR(VLOOKUP($I77,'Privacy Analyst Evaluation'!$A$46:$E$120,4,0),""))&amp;""</f>
        <v/>
      </c>
      <c r="M77" s="229" t="str">
        <f>IFERROR(VLOOKUP($I77,'Institution Evaluation'!$A$55:$E$346,5,0),IFERROR(VLOOKUP($I77,'Privacy Analyst Evaluation'!$A$46:$E$120,5,0),""))&amp;""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45">
      <c r="A78" s="229">
        <f>IFERROR(IF($A77+1&gt;'(backend scoring)'!$T$335,"",$A77+1),"")</f>
        <v>54</v>
      </c>
      <c r="B78" s="229" t="str">
        <f>_xlfn.XLOOKUP($A78,'(backend scoring)'!$V$2:$V$333,'(backend scoring)'!$A$2:$A$333,"")</f>
        <v>PPPR-03</v>
      </c>
      <c r="C78" s="229" t="str">
        <f>IFERROR(VLOOKUP($B78,'Institution Evaluation'!$A$55:$E$346,2,0),IFERROR(VLOOKUP($B78,'Privacy Analyst Evaluation'!$A$46:$E$120,2,0),""))&amp;""</f>
        <v>Is your company subject to the institution's geographic region's laws and regulations?*</v>
      </c>
      <c r="D78" s="229" t="str">
        <f>IFERROR(VLOOKUP($B78,'Institution Evaluation'!$A$55:$E$346,3,0),IFERROR(VLOOKUP($B78,'Privacy Analyst Evaluation'!$A$46:$E$120,3,0),""))&amp;""</f>
        <v>Yes</v>
      </c>
      <c r="E78" s="229" t="str">
        <f>IFERROR(VLOOKUP($B78,'Institution Evaluation'!$A$55:$E$346,4,0),IFERROR(VLOOKUP($B78,'Privacy Analyst Evaluation'!$A$46:$E$120,4,0),""))&amp;""</f>
        <v/>
      </c>
      <c r="F78" s="229" t="str">
        <f>IFERROR(VLOOKUP($B78,'Institution Evaluation'!$A$55:$E$346,5,0),IFERROR(VLOOKUP($B78,'Privacy Analyst Evaluation'!$A$46:$E$120,5,0),""))&amp;""</f>
        <v/>
      </c>
      <c r="G78" s="230"/>
      <c r="H78" s="229" t="str">
        <f>IFERROR(IF($H77+1&gt;'(backend scoring)'!$Q$335,"",$H77+1),"")</f>
        <v/>
      </c>
      <c r="I78" s="229" t="str">
        <f>_xlfn.XLOOKUP($H78,'(backend scoring)'!$S$2:$S$333,'(backend scoring)'!$A$2:$A$333,"")</f>
        <v/>
      </c>
      <c r="J78" s="229" t="str">
        <f>IFERROR(VLOOKUP($I78,'Institution Evaluation'!$A$55:$E$346,2,0),IFERROR(VLOOKUP($I78,'Privacy Analyst Evaluation'!$A$46:$E$120,2,0),""))</f>
        <v/>
      </c>
      <c r="K78" s="229" t="str">
        <f>IFERROR(VLOOKUP($I78,'Institution Evaluation'!$A$55:$E$346,3,0),IFERROR(VLOOKUP($I78,'Privacy Analyst Evaluation'!$A$46:$E$120,3,0),""))&amp;""</f>
        <v/>
      </c>
      <c r="L78" s="229" t="str">
        <f>IFERROR(VLOOKUP($I78,'Institution Evaluation'!$A$55:$E$346,4,0),IFERROR(VLOOKUP($I78,'Privacy Analyst Evaluation'!$A$46:$E$120,4,0),""))&amp;""</f>
        <v/>
      </c>
      <c r="M78" s="229" t="str">
        <f>IFERROR(VLOOKUP($I78,'Institution Evaluation'!$A$55:$E$346,5,0),IFERROR(VLOOKUP($I78,'Privacy Analyst Evaluation'!$A$46:$E$120,5,0),""))&amp;""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150">
      <c r="A79" s="229">
        <f>IFERROR(IF($A78+1&gt;'(backend scoring)'!$T$335,"",$A78+1),"")</f>
        <v>55</v>
      </c>
      <c r="B79" s="229" t="str">
        <f>_xlfn.XLOOKUP($A79,'(backend scoring)'!$V$2:$V$333,'(backend scoring)'!$A$2:$A$333,"")</f>
        <v>VULN-01</v>
      </c>
      <c r="C79" s="229" t="str">
        <f>IFERROR(VLOOKUP($B79,'Institution Evaluation'!$A$55:$E$346,2,0),IFERROR(VLOOKUP($B79,'Privacy Analyst Evaluation'!$A$46:$E$120,2,0),""))&amp;""</f>
        <v>Are your systems and applications scanned with an authenticated user account for vulnerabilities (that are remediated) prior to new releases?*</v>
      </c>
      <c r="D79" s="229" t="str">
        <f>IFERROR(VLOOKUP($B79,'Institution Evaluation'!$A$55:$E$346,3,0),IFERROR(VLOOKUP($B79,'Privacy Analyst Evaluation'!$A$46:$E$120,3,0),""))&amp;""</f>
        <v>Yes</v>
      </c>
      <c r="E79" s="229" t="str">
        <f>IFERROR(VLOOKUP($B79,'Institution Evaluation'!$A$55:$E$346,4,0),IFERROR(VLOOKUP($B79,'Privacy Analyst Evaluation'!$A$46:$E$120,4,0),""))&amp;""</f>
        <v xml:space="preserve">Yes, we use tools like Snyk Scan and Acunetix to scan for vulnerabilities with each new release. Scans are performed with authenticated user credentials and the identified vulnerabilities are remediated based on Severity and Priority. </v>
      </c>
      <c r="F79" s="229" t="str">
        <f>IFERROR(VLOOKUP($B79,'Institution Evaluation'!$A$55:$E$346,5,0),IFERROR(VLOOKUP($B79,'Privacy Analyst Evaluation'!$A$46:$E$120,5,0),""))&amp;""</f>
        <v/>
      </c>
      <c r="G79" s="230"/>
      <c r="H79" s="229" t="str">
        <f>IFERROR(IF($H78+1&gt;'(backend scoring)'!$Q$335,"",$H78+1),"")</f>
        <v/>
      </c>
      <c r="I79" s="229" t="str">
        <f>_xlfn.XLOOKUP($H79,'(backend scoring)'!$S$2:$S$333,'(backend scoring)'!$A$2:$A$333,"")</f>
        <v/>
      </c>
      <c r="J79" s="229" t="str">
        <f>IFERROR(VLOOKUP($I79,'Institution Evaluation'!$A$55:$E$346,2,0),IFERROR(VLOOKUP($I79,'Privacy Analyst Evaluation'!$A$46:$E$120,2,0),""))</f>
        <v/>
      </c>
      <c r="K79" s="229" t="str">
        <f>IFERROR(VLOOKUP($I79,'Institution Evaluation'!$A$55:$E$346,3,0),IFERROR(VLOOKUP($I79,'Privacy Analyst Evaluation'!$A$46:$E$120,3,0),""))&amp;""</f>
        <v/>
      </c>
      <c r="L79" s="229" t="str">
        <f>IFERROR(VLOOKUP($I79,'Institution Evaluation'!$A$55:$E$346,4,0),IFERROR(VLOOKUP($I79,'Privacy Analyst Evaluation'!$A$46:$E$120,4,0),""))&amp;""</f>
        <v/>
      </c>
      <c r="M79" s="229" t="str">
        <f>IFERROR(VLOOKUP($I79,'Institution Evaluation'!$A$55:$E$346,5,0),IFERROR(VLOOKUP($I79,'Privacy Analyst Evaluation'!$A$46:$E$120,5,0),""))&amp;""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60">
      <c r="A80" s="229">
        <f>IFERROR(IF($A79+1&gt;'(backend scoring)'!$T$335,"",$A79+1),"")</f>
        <v>56</v>
      </c>
      <c r="B80" s="229" t="str">
        <f>_xlfn.XLOOKUP($A80,'(backend scoring)'!$V$2:$V$333,'(backend scoring)'!$A$2:$A$333,"")</f>
        <v>VULN-02</v>
      </c>
      <c r="C80" s="229" t="str">
        <f>IFERROR(VLOOKUP($B80,'Institution Evaluation'!$A$55:$E$346,2,0),IFERROR(VLOOKUP($B80,'Privacy Analyst Evaluation'!$A$46:$E$120,2,0),""))&amp;""</f>
        <v>Will you provide results of application and system vulnerability scans to the institution?*</v>
      </c>
      <c r="D80" s="229" t="str">
        <f>IFERROR(VLOOKUP($B80,'Institution Evaluation'!$A$55:$E$346,3,0),IFERROR(VLOOKUP($B80,'Privacy Analyst Evaluation'!$A$46:$E$120,3,0),""))&amp;""</f>
        <v>Yes</v>
      </c>
      <c r="E80" s="229" t="str">
        <f>IFERROR(VLOOKUP($B80,'Institution Evaluation'!$A$55:$E$346,4,0),IFERROR(VLOOKUP($B80,'Privacy Analyst Evaluation'!$A$46:$E$120,4,0),""))&amp;""</f>
        <v>Provided upon request</v>
      </c>
      <c r="F80" s="229" t="str">
        <f>IFERROR(VLOOKUP($B80,'Institution Evaluation'!$A$55:$E$346,5,0),IFERROR(VLOOKUP($B80,'Privacy Analyst Evaluation'!$A$46:$E$120,5,0),""))&amp;""</f>
        <v/>
      </c>
      <c r="G80" s="230"/>
      <c r="H80" s="229" t="str">
        <f>IFERROR(IF($H79+1&gt;'(backend scoring)'!$Q$335,"",$H79+1),"")</f>
        <v/>
      </c>
      <c r="I80" s="229" t="str">
        <f>_xlfn.XLOOKUP($H80,'(backend scoring)'!$S$2:$S$333,'(backend scoring)'!$A$2:$A$333,"")</f>
        <v/>
      </c>
      <c r="J80" s="229" t="str">
        <f>IFERROR(VLOOKUP($I80,'Institution Evaluation'!$A$55:$E$346,2,0),IFERROR(VLOOKUP($I80,'Privacy Analyst Evaluation'!$A$46:$E$120,2,0),""))</f>
        <v/>
      </c>
      <c r="K80" s="229" t="str">
        <f>IFERROR(VLOOKUP($I80,'Institution Evaluation'!$A$55:$E$346,3,0),IFERROR(VLOOKUP($I80,'Privacy Analyst Evaluation'!$A$46:$E$120,3,0),""))&amp;""</f>
        <v/>
      </c>
      <c r="L80" s="229" t="str">
        <f>IFERROR(VLOOKUP($I80,'Institution Evaluation'!$A$55:$E$346,4,0),IFERROR(VLOOKUP($I80,'Privacy Analyst Evaluation'!$A$46:$E$120,4,0),""))&amp;""</f>
        <v/>
      </c>
      <c r="M80" s="229" t="str">
        <f>IFERROR(VLOOKUP($I80,'Institution Evaluation'!$A$55:$E$346,5,0),IFERROR(VLOOKUP($I80,'Privacy Analyst Evaluation'!$A$46:$E$120,5,0),""))&amp;""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105">
      <c r="A81" s="229">
        <f>IFERROR(IF($A80+1&gt;'(backend scoring)'!$T$335,"",$A80+1),"")</f>
        <v>57</v>
      </c>
      <c r="B81" s="229" t="str">
        <f>_xlfn.XLOOKUP($A81,'(backend scoring)'!$V$2:$V$333,'(backend scoring)'!$A$2:$A$333,"")</f>
        <v>VULN-03</v>
      </c>
      <c r="C81" s="229" t="str">
        <f>IFERROR(VLOOKUP($B81,'Institution Evaluation'!$A$55:$E$346,2,0),IFERROR(VLOOKUP($B81,'Privacy Analyst Evaluation'!$A$46:$E$120,2,0),""))&amp;""</f>
        <v>Will you allow the institution to perform its own vulnerability testing and/or scanning of your systems and/or application, provided that testing is performed at a mutually agreed upon time and date?*</v>
      </c>
      <c r="D81" s="229" t="str">
        <f>IFERROR(VLOOKUP($B81,'Institution Evaluation'!$A$55:$E$346,3,0),IFERROR(VLOOKUP($B81,'Privacy Analyst Evaluation'!$A$46:$E$120,3,0),""))&amp;""</f>
        <v>Yes</v>
      </c>
      <c r="E81" s="229" t="str">
        <f>IFERROR(VLOOKUP($B81,'Institution Evaluation'!$A$55:$E$346,4,0),IFERROR(VLOOKUP($B81,'Privacy Analyst Evaluation'!$A$46:$E$120,4,0),""))&amp;""</f>
        <v/>
      </c>
      <c r="F81" s="229" t="str">
        <f>IFERROR(VLOOKUP($B81,'Institution Evaluation'!$A$55:$E$346,5,0),IFERROR(VLOOKUP($B81,'Privacy Analyst Evaluation'!$A$46:$E$120,5,0),""))&amp;""</f>
        <v/>
      </c>
      <c r="G81" s="230"/>
      <c r="H81" s="229" t="str">
        <f>IFERROR(IF($H80+1&gt;'(backend scoring)'!$Q$335,"",$H80+1),"")</f>
        <v/>
      </c>
      <c r="I81" s="229" t="str">
        <f>_xlfn.XLOOKUP($H81,'(backend scoring)'!$S$2:$S$333,'(backend scoring)'!$A$2:$A$333,"")</f>
        <v/>
      </c>
      <c r="J81" s="229" t="str">
        <f>IFERROR(VLOOKUP($I81,'Institution Evaluation'!$A$55:$E$346,2,0),IFERROR(VLOOKUP($I81,'Privacy Analyst Evaluation'!$A$46:$E$120,2,0),""))</f>
        <v/>
      </c>
      <c r="K81" s="229" t="str">
        <f>IFERROR(VLOOKUP($I81,'Institution Evaluation'!$A$55:$E$346,3,0),IFERROR(VLOOKUP($I81,'Privacy Analyst Evaluation'!$A$46:$E$120,3,0),""))&amp;""</f>
        <v/>
      </c>
      <c r="L81" s="229" t="str">
        <f>IFERROR(VLOOKUP($I81,'Institution Evaluation'!$A$55:$E$346,4,0),IFERROR(VLOOKUP($I81,'Privacy Analyst Evaluation'!$A$46:$E$120,4,0),""))&amp;""</f>
        <v/>
      </c>
      <c r="M81" s="229" t="str">
        <f>IFERROR(VLOOKUP($I81,'Institution Evaluation'!$A$55:$E$346,5,0),IFERROR(VLOOKUP($I81,'Privacy Analyst Evaluation'!$A$46:$E$120,5,0),""))&amp;""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90">
      <c r="A82" s="229">
        <f>IFERROR(IF($A81+1&gt;'(backend scoring)'!$T$335,"",$A81+1),"")</f>
        <v>58</v>
      </c>
      <c r="B82" s="229" t="str">
        <f>_xlfn.XLOOKUP($A82,'(backend scoring)'!$V$2:$V$333,'(backend scoring)'!$A$2:$A$333,"")</f>
        <v>HIPA-01</v>
      </c>
      <c r="C82" s="229" t="str">
        <f>IFERROR(VLOOKUP($B82,'Institution Evaluation'!$A$55:$E$346,2,0),IFERROR(VLOOKUP($B82,'Privacy Analyst Evaluation'!$A$46:$E$120,2,0),""))&amp;""</f>
        <v>Do your workforce members receive regular training related to the Health Insurance Portability and Accountability Act (HIPAA) Privacy and Security Rules and the HITECH Act?*</v>
      </c>
      <c r="D82" s="229" t="str">
        <f>IFERROR(VLOOKUP($B82,'Institution Evaluation'!$A$55:$E$346,3,0),IFERROR(VLOOKUP($B82,'Privacy Analyst Evaluation'!$A$46:$E$120,3,0),""))&amp;""</f>
        <v>Yes</v>
      </c>
      <c r="E82" s="229" t="str">
        <f>IFERROR(VLOOKUP($B82,'Institution Evaluation'!$A$55:$E$346,4,0),IFERROR(VLOOKUP($B82,'Privacy Analyst Evaluation'!$A$46:$E$120,4,0),""))&amp;""</f>
        <v/>
      </c>
      <c r="F82" s="229" t="str">
        <f>IFERROR(VLOOKUP($B82,'Institution Evaluation'!$A$55:$E$346,5,0),IFERROR(VLOOKUP($B82,'Privacy Analyst Evaluation'!$A$46:$E$120,5,0),""))&amp;""</f>
        <v/>
      </c>
      <c r="G82" s="230"/>
      <c r="H82" s="229" t="str">
        <f>IFERROR(IF($H81+1&gt;'(backend scoring)'!$Q$335,"",$H81+1),"")</f>
        <v/>
      </c>
      <c r="I82" s="229" t="str">
        <f>_xlfn.XLOOKUP($H82,'(backend scoring)'!$S$2:$S$333,'(backend scoring)'!$A$2:$A$333,"")</f>
        <v/>
      </c>
      <c r="J82" s="229" t="str">
        <f>IFERROR(VLOOKUP($I82,'Institution Evaluation'!$A$55:$E$346,2,0),IFERROR(VLOOKUP($I82,'Privacy Analyst Evaluation'!$A$46:$E$120,2,0),""))</f>
        <v/>
      </c>
      <c r="K82" s="229" t="str">
        <f>IFERROR(VLOOKUP($I82,'Institution Evaluation'!$A$55:$E$346,3,0),IFERROR(VLOOKUP($I82,'Privacy Analyst Evaluation'!$A$46:$E$120,3,0),""))&amp;""</f>
        <v/>
      </c>
      <c r="L82" s="229" t="str">
        <f>IFERROR(VLOOKUP($I82,'Institution Evaluation'!$A$55:$E$346,4,0),IFERROR(VLOOKUP($I82,'Privacy Analyst Evaluation'!$A$46:$E$120,4,0),""))&amp;""</f>
        <v/>
      </c>
      <c r="M82" s="229" t="str">
        <f>IFERROR(VLOOKUP($I82,'Institution Evaluation'!$A$55:$E$346,5,0),IFERROR(VLOOKUP($I82,'Privacy Analyst Evaluation'!$A$46:$E$120,5,0),""))&amp;""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30">
      <c r="A83" s="229">
        <f>IFERROR(IF($A82+1&gt;'(backend scoring)'!$T$335,"",$A82+1),"")</f>
        <v>59</v>
      </c>
      <c r="B83" s="229" t="str">
        <f>_xlfn.XLOOKUP($A83,'(backend scoring)'!$V$2:$V$333,'(backend scoring)'!$A$2:$A$333,"")</f>
        <v>HIPA-02</v>
      </c>
      <c r="C83" s="229" t="str">
        <f>IFERROR(VLOOKUP($B83,'Institution Evaluation'!$A$55:$E$346,2,0),IFERROR(VLOOKUP($B83,'Privacy Analyst Evaluation'!$A$46:$E$120,2,0),""))&amp;""</f>
        <v>Have you identified areas of risk?*</v>
      </c>
      <c r="D83" s="229" t="str">
        <f>IFERROR(VLOOKUP($B83,'Institution Evaluation'!$A$55:$E$346,3,0),IFERROR(VLOOKUP($B83,'Privacy Analyst Evaluation'!$A$46:$E$120,3,0),""))&amp;""</f>
        <v>Yes</v>
      </c>
      <c r="E83" s="229" t="str">
        <f>IFERROR(VLOOKUP($B83,'Institution Evaluation'!$A$55:$E$346,4,0),IFERROR(VLOOKUP($B83,'Privacy Analyst Evaluation'!$A$46:$E$120,4,0),""))&amp;""</f>
        <v/>
      </c>
      <c r="F83" s="229" t="str">
        <f>IFERROR(VLOOKUP($B83,'Institution Evaluation'!$A$55:$E$346,5,0),IFERROR(VLOOKUP($B83,'Privacy Analyst Evaluation'!$A$46:$E$120,5,0),""))&amp;""</f>
        <v/>
      </c>
      <c r="G83" s="230"/>
      <c r="H83" s="229" t="str">
        <f>IFERROR(IF($H82+1&gt;'(backend scoring)'!$Q$335,"",$H82+1),"")</f>
        <v/>
      </c>
      <c r="I83" s="229" t="str">
        <f>_xlfn.XLOOKUP($H83,'(backend scoring)'!$S$2:$S$333,'(backend scoring)'!$A$2:$A$333,"")</f>
        <v/>
      </c>
      <c r="J83" s="229" t="str">
        <f>IFERROR(VLOOKUP($I83,'Institution Evaluation'!$A$55:$E$346,2,0),IFERROR(VLOOKUP($I83,'Privacy Analyst Evaluation'!$A$46:$E$120,2,0),""))</f>
        <v/>
      </c>
      <c r="K83" s="229" t="str">
        <f>IFERROR(VLOOKUP($I83,'Institution Evaluation'!$A$55:$E$346,3,0),IFERROR(VLOOKUP($I83,'Privacy Analyst Evaluation'!$A$46:$E$120,3,0),""))&amp;""</f>
        <v/>
      </c>
      <c r="L83" s="229" t="str">
        <f>IFERROR(VLOOKUP($I83,'Institution Evaluation'!$A$55:$E$346,4,0),IFERROR(VLOOKUP($I83,'Privacy Analyst Evaluation'!$A$46:$E$120,4,0),""))&amp;""</f>
        <v/>
      </c>
      <c r="M83" s="229" t="str">
        <f>IFERROR(VLOOKUP($I83,'Institution Evaluation'!$A$55:$E$346,5,0),IFERROR(VLOOKUP($I83,'Privacy Analyst Evaluation'!$A$46:$E$120,5,0),""))&amp;""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30">
      <c r="A84" s="229">
        <f>IFERROR(IF($A83+1&gt;'(backend scoring)'!$T$335,"",$A83+1),"")</f>
        <v>60</v>
      </c>
      <c r="B84" s="229" t="str">
        <f>_xlfn.XLOOKUP($A84,'(backend scoring)'!$V$2:$V$333,'(backend scoring)'!$A$2:$A$333,"")</f>
        <v>HIPA-03</v>
      </c>
      <c r="C84" s="229" t="str">
        <f>IFERROR(VLOOKUP($B84,'Institution Evaluation'!$A$55:$E$346,2,0),IFERROR(VLOOKUP($B84,'Privacy Analyst Evaluation'!$A$46:$E$120,2,0),""))&amp;""</f>
        <v>Have the relevant policies/plans been tested?*</v>
      </c>
      <c r="D84" s="229" t="str">
        <f>IFERROR(VLOOKUP($B84,'Institution Evaluation'!$A$55:$E$346,3,0),IFERROR(VLOOKUP($B84,'Privacy Analyst Evaluation'!$A$46:$E$120,3,0),""))&amp;""</f>
        <v>Yes</v>
      </c>
      <c r="E84" s="229" t="str">
        <f>IFERROR(VLOOKUP($B84,'Institution Evaluation'!$A$55:$E$346,4,0),IFERROR(VLOOKUP($B84,'Privacy Analyst Evaluation'!$A$46:$E$120,4,0),""))&amp;""</f>
        <v/>
      </c>
      <c r="F84" s="229" t="str">
        <f>IFERROR(VLOOKUP($B84,'Institution Evaluation'!$A$55:$E$346,5,0),IFERROR(VLOOKUP($B84,'Privacy Analyst Evaluation'!$A$46:$E$120,5,0),""))&amp;""</f>
        <v/>
      </c>
      <c r="G84" s="230"/>
      <c r="H84" s="229" t="str">
        <f>IFERROR(IF($H83+1&gt;'(backend scoring)'!$Q$335,"",$H83+1),"")</f>
        <v/>
      </c>
      <c r="I84" s="229" t="str">
        <f>_xlfn.XLOOKUP($H84,'(backend scoring)'!$S$2:$S$333,'(backend scoring)'!$A$2:$A$333,"")</f>
        <v/>
      </c>
      <c r="J84" s="229" t="str">
        <f>IFERROR(VLOOKUP($I84,'Institution Evaluation'!$A$55:$E$346,2,0),IFERROR(VLOOKUP($I84,'Privacy Analyst Evaluation'!$A$46:$E$120,2,0),""))</f>
        <v/>
      </c>
      <c r="K84" s="229" t="str">
        <f>IFERROR(VLOOKUP($I84,'Institution Evaluation'!$A$55:$E$346,3,0),IFERROR(VLOOKUP($I84,'Privacy Analyst Evaluation'!$A$46:$E$120,3,0),""))&amp;""</f>
        <v/>
      </c>
      <c r="L84" s="229" t="str">
        <f>IFERROR(VLOOKUP($I84,'Institution Evaluation'!$A$55:$E$346,4,0),IFERROR(VLOOKUP($I84,'Privacy Analyst Evaluation'!$A$46:$E$120,4,0),""))&amp;""</f>
        <v/>
      </c>
      <c r="M84" s="229" t="str">
        <f>IFERROR(VLOOKUP($I84,'Institution Evaluation'!$A$55:$E$346,5,0),IFERROR(VLOOKUP($I84,'Privacy Analyst Evaluation'!$A$46:$E$120,5,0),""))&amp;""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75">
      <c r="A85" s="229">
        <f>IFERROR(IF($A84+1&gt;'(backend scoring)'!$T$335,"",$A84+1),"")</f>
        <v>61</v>
      </c>
      <c r="B85" s="229" t="str">
        <f>_xlfn.XLOOKUP($A85,'(backend scoring)'!$V$2:$V$333,'(backend scoring)'!$A$2:$A$333,"")</f>
        <v>HIPA-04</v>
      </c>
      <c r="C85" s="229" t="str">
        <f>IFERROR(VLOOKUP($B85,'Institution Evaluation'!$A$55:$E$346,2,0),IFERROR(VLOOKUP($B85,'Privacy Analyst Evaluation'!$A$46:$E$120,2,0),""))&amp;""</f>
        <v>Have you entered into a Business Associate Agreements with all subcontractors who may have access to protected health information (PHI)?*</v>
      </c>
      <c r="D85" s="229" t="str">
        <f>IFERROR(VLOOKUP($B85,'Institution Evaluation'!$A$55:$E$346,3,0),IFERROR(VLOOKUP($B85,'Privacy Analyst Evaluation'!$A$46:$E$120,3,0),""))&amp;""</f>
        <v>Yes</v>
      </c>
      <c r="E85" s="229" t="str">
        <f>IFERROR(VLOOKUP($B85,'Institution Evaluation'!$A$55:$E$346,4,0),IFERROR(VLOOKUP($B85,'Privacy Analyst Evaluation'!$A$46:$E$120,4,0),""))&amp;""</f>
        <v/>
      </c>
      <c r="F85" s="229" t="str">
        <f>IFERROR(VLOOKUP($B85,'Institution Evaluation'!$A$55:$E$346,5,0),IFERROR(VLOOKUP($B85,'Privacy Analyst Evaluation'!$A$46:$E$120,5,0),""))&amp;""</f>
        <v/>
      </c>
      <c r="G85" s="230"/>
      <c r="H85" s="229" t="str">
        <f>IFERROR(IF($H84+1&gt;'(backend scoring)'!$Q$335,"",$H84+1),"")</f>
        <v/>
      </c>
      <c r="I85" s="229" t="str">
        <f>_xlfn.XLOOKUP($H85,'(backend scoring)'!$S$2:$S$333,'(backend scoring)'!$A$2:$A$333,"")</f>
        <v/>
      </c>
      <c r="J85" s="229" t="str">
        <f>IFERROR(VLOOKUP($I85,'Institution Evaluation'!$A$55:$E$346,2,0),IFERROR(VLOOKUP($I85,'Privacy Analyst Evaluation'!$A$46:$E$120,2,0),""))</f>
        <v/>
      </c>
      <c r="K85" s="229" t="str">
        <f>IFERROR(VLOOKUP($I85,'Institution Evaluation'!$A$55:$E$346,3,0),IFERROR(VLOOKUP($I85,'Privacy Analyst Evaluation'!$A$46:$E$120,3,0),""))&amp;""</f>
        <v/>
      </c>
      <c r="L85" s="229" t="str">
        <f>IFERROR(VLOOKUP($I85,'Institution Evaluation'!$A$55:$E$346,4,0),IFERROR(VLOOKUP($I85,'Privacy Analyst Evaluation'!$A$46:$E$120,4,0),""))&amp;""</f>
        <v/>
      </c>
      <c r="M85" s="229" t="str">
        <f>IFERROR(VLOOKUP($I85,'Institution Evaluation'!$A$55:$E$346,5,0),IFERROR(VLOOKUP($I85,'Privacy Analyst Evaluation'!$A$46:$E$120,5,0),""))&amp;""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60">
      <c r="A86" s="229">
        <f>IFERROR(IF($A85+1&gt;'(backend scoring)'!$T$335,"",$A85+1),"")</f>
        <v>62</v>
      </c>
      <c r="B86" s="229" t="str">
        <f>_xlfn.XLOOKUP($A86,'(backend scoring)'!$V$2:$V$333,'(backend scoring)'!$A$2:$A$333,"")</f>
        <v>PCID-01</v>
      </c>
      <c r="C86" s="229" t="str">
        <f>IFERROR(VLOOKUP($B86,'Institution Evaluation'!$A$55:$E$346,2,0),IFERROR(VLOOKUP($B86,'Privacy Analyst Evaluation'!$A$46:$E$120,2,0),""))&amp;""</f>
        <v>Do you have a current, executed within the past year, Attestation of Compliance (AoC) or Report on Compliance (RoC)?*</v>
      </c>
      <c r="D86" s="229" t="str">
        <f>IFERROR(VLOOKUP($B86,'Institution Evaluation'!$A$55:$E$346,3,0),IFERROR(VLOOKUP($B86,'Privacy Analyst Evaluation'!$A$46:$E$120,3,0),""))&amp;""</f>
        <v/>
      </c>
      <c r="E86" s="229" t="str">
        <f>IFERROR(VLOOKUP($B86,'Institution Evaluation'!$A$55:$E$346,4,0),IFERROR(VLOOKUP($B86,'Privacy Analyst Evaluation'!$A$46:$E$120,4,0),""))&amp;""</f>
        <v/>
      </c>
      <c r="F86" s="229" t="str">
        <f>IFERROR(VLOOKUP($B86,'Institution Evaluation'!$A$55:$E$346,5,0),IFERROR(VLOOKUP($B86,'Privacy Analyst Evaluation'!$A$46:$E$120,5,0),""))&amp;""</f>
        <v/>
      </c>
      <c r="G86" s="230"/>
      <c r="H86" s="229" t="str">
        <f>IFERROR(IF($H85+1&gt;'(backend scoring)'!$Q$335,"",$H85+1),"")</f>
        <v/>
      </c>
      <c r="I86" s="229" t="str">
        <f>_xlfn.XLOOKUP($H86,'(backend scoring)'!$S$2:$S$333,'(backend scoring)'!$A$2:$A$333,"")</f>
        <v/>
      </c>
      <c r="J86" s="229" t="str">
        <f>IFERROR(VLOOKUP($I86,'Institution Evaluation'!$A$55:$E$346,2,0),IFERROR(VLOOKUP($I86,'Privacy Analyst Evaluation'!$A$46:$E$120,2,0),""))</f>
        <v/>
      </c>
      <c r="K86" s="229" t="str">
        <f>IFERROR(VLOOKUP($I86,'Institution Evaluation'!$A$55:$E$346,3,0),IFERROR(VLOOKUP($I86,'Privacy Analyst Evaluation'!$A$46:$E$120,3,0),""))&amp;""</f>
        <v/>
      </c>
      <c r="L86" s="229" t="str">
        <f>IFERROR(VLOOKUP($I86,'Institution Evaluation'!$A$55:$E$346,4,0),IFERROR(VLOOKUP($I86,'Privacy Analyst Evaluation'!$A$46:$E$120,4,0),""))&amp;""</f>
        <v/>
      </c>
      <c r="M86" s="229" t="str">
        <f>IFERROR(VLOOKUP($I86,'Institution Evaluation'!$A$55:$E$346,5,0),IFERROR(VLOOKUP($I86,'Privacy Analyst Evaluation'!$A$46:$E$120,5,0),""))&amp;""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60">
      <c r="A87" s="229">
        <f>IFERROR(IF($A86+1&gt;'(backend scoring)'!$T$335,"",$A86+1),"")</f>
        <v>63</v>
      </c>
      <c r="B87" s="229" t="str">
        <f>_xlfn.XLOOKUP($A87,'(backend scoring)'!$V$2:$V$333,'(backend scoring)'!$A$2:$A$333,"")</f>
        <v>PCID-02</v>
      </c>
      <c r="C87" s="229" t="str">
        <f>IFERROR(VLOOKUP($B87,'Institution Evaluation'!$A$55:$E$346,2,0),IFERROR(VLOOKUP($B87,'Privacy Analyst Evaluation'!$A$46:$E$120,2,0),""))&amp;""</f>
        <v>Is the application listed as an approved Payment Application Data Security Standard (PA-DSS) application?*</v>
      </c>
      <c r="D87" s="229" t="str">
        <f>IFERROR(VLOOKUP($B87,'Institution Evaluation'!$A$55:$E$346,3,0),IFERROR(VLOOKUP($B87,'Privacy Analyst Evaluation'!$A$46:$E$120,3,0),""))&amp;""</f>
        <v/>
      </c>
      <c r="E87" s="229" t="str">
        <f>IFERROR(VLOOKUP($B87,'Institution Evaluation'!$A$55:$E$346,4,0),IFERROR(VLOOKUP($B87,'Privacy Analyst Evaluation'!$A$46:$E$120,4,0),""))&amp;""</f>
        <v/>
      </c>
      <c r="F87" s="229" t="str">
        <f>IFERROR(VLOOKUP($B87,'Institution Evaluation'!$A$55:$E$346,5,0),IFERROR(VLOOKUP($B87,'Privacy Analyst Evaluation'!$A$46:$E$120,5,0),""))&amp;""</f>
        <v/>
      </c>
      <c r="G87" s="230"/>
      <c r="H87" s="229" t="str">
        <f>IFERROR(IF($H86+1&gt;'(backend scoring)'!$Q$335,"",$H86+1),"")</f>
        <v/>
      </c>
      <c r="I87" s="229" t="str">
        <f>_xlfn.XLOOKUP($H87,'(backend scoring)'!$S$2:$S$333,'(backend scoring)'!$A$2:$A$333,"")</f>
        <v/>
      </c>
      <c r="J87" s="229" t="str">
        <f>IFERROR(VLOOKUP($I87,'Institution Evaluation'!$A$55:$E$346,2,0),IFERROR(VLOOKUP($I87,'Privacy Analyst Evaluation'!$A$46:$E$120,2,0),""))</f>
        <v/>
      </c>
      <c r="K87" s="229" t="str">
        <f>IFERROR(VLOOKUP($I87,'Institution Evaluation'!$A$55:$E$346,3,0),IFERROR(VLOOKUP($I87,'Privacy Analyst Evaluation'!$A$46:$E$120,3,0),""))&amp;""</f>
        <v/>
      </c>
      <c r="L87" s="229" t="str">
        <f>IFERROR(VLOOKUP($I87,'Institution Evaluation'!$A$55:$E$346,4,0),IFERROR(VLOOKUP($I87,'Privacy Analyst Evaluation'!$A$46:$E$120,4,0),""))&amp;""</f>
        <v/>
      </c>
      <c r="M87" s="229" t="str">
        <f>IFERROR(VLOOKUP($I87,'Institution Evaluation'!$A$55:$E$346,5,0),IFERROR(VLOOKUP($I87,'Privacy Analyst Evaluation'!$A$46:$E$120,5,0),""))&amp;""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75">
      <c r="A88" s="229">
        <f>IFERROR(IF($A87+1&gt;'(backend scoring)'!$T$335,"",$A87+1),"")</f>
        <v>64</v>
      </c>
      <c r="B88" s="229" t="str">
        <f>_xlfn.XLOOKUP($A88,'(backend scoring)'!$V$2:$V$333,'(backend scoring)'!$A$2:$A$333,"")</f>
        <v>PCID-03</v>
      </c>
      <c r="C88" s="229" t="str">
        <f>IFERROR(VLOOKUP($B88,'Institution Evaluation'!$A$55:$E$346,2,0),IFERROR(VLOOKUP($B88,'Privacy Analyst Evaluation'!$A$46:$E$120,2,0),""))&amp;""</f>
        <v>Does the system or solutions use a third party to collect, store, process, or transmit cardholder (payment/credit/debt card) data?*</v>
      </c>
      <c r="D88" s="229" t="str">
        <f>IFERROR(VLOOKUP($B88,'Institution Evaluation'!$A$55:$E$346,3,0),IFERROR(VLOOKUP($B88,'Privacy Analyst Evaluation'!$A$46:$E$120,3,0),""))&amp;""</f>
        <v/>
      </c>
      <c r="E88" s="229" t="str">
        <f>IFERROR(VLOOKUP($B88,'Institution Evaluation'!$A$55:$E$346,4,0),IFERROR(VLOOKUP($B88,'Privacy Analyst Evaluation'!$A$46:$E$120,4,0),""))&amp;""</f>
        <v/>
      </c>
      <c r="F88" s="229" t="str">
        <f>IFERROR(VLOOKUP($B88,'Institution Evaluation'!$A$55:$E$346,5,0),IFERROR(VLOOKUP($B88,'Privacy Analyst Evaluation'!$A$46:$E$120,5,0),""))&amp;""</f>
        <v/>
      </c>
      <c r="G88" s="230"/>
      <c r="H88" s="229" t="str">
        <f>IFERROR(IF($H87+1&gt;'(backend scoring)'!$Q$335,"",$H87+1),"")</f>
        <v/>
      </c>
      <c r="I88" s="229" t="str">
        <f>_xlfn.XLOOKUP($H88,'(backend scoring)'!$S$2:$S$333,'(backend scoring)'!$A$2:$A$333,"")</f>
        <v/>
      </c>
      <c r="J88" s="229" t="str">
        <f>IFERROR(VLOOKUP($I88,'Institution Evaluation'!$A$55:$E$346,2,0),IFERROR(VLOOKUP($I88,'Privacy Analyst Evaluation'!$A$46:$E$120,2,0),""))</f>
        <v/>
      </c>
      <c r="K88" s="229" t="str">
        <f>IFERROR(VLOOKUP($I88,'Institution Evaluation'!$A$55:$E$346,3,0),IFERROR(VLOOKUP($I88,'Privacy Analyst Evaluation'!$A$46:$E$120,3,0),""))&amp;""</f>
        <v/>
      </c>
      <c r="L88" s="229" t="str">
        <f>IFERROR(VLOOKUP($I88,'Institution Evaluation'!$A$55:$E$346,4,0),IFERROR(VLOOKUP($I88,'Privacy Analyst Evaluation'!$A$46:$E$120,4,0),""))&amp;""</f>
        <v/>
      </c>
      <c r="M88" s="229" t="str">
        <f>IFERROR(VLOOKUP($I88,'Institution Evaluation'!$A$55:$E$346,5,0),IFERROR(VLOOKUP($I88,'Privacy Analyst Evaluation'!$A$46:$E$120,5,0),""))&amp;""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105">
      <c r="A89" s="229">
        <f>IFERROR(IF($A88+1&gt;'(backend scoring)'!$T$335,"",$A88+1),"")</f>
        <v>65</v>
      </c>
      <c r="B89" s="229" t="str">
        <f>_xlfn.XLOOKUP($A89,'(backend scoring)'!$V$2:$V$333,'(backend scoring)'!$A$2:$A$333,"")</f>
        <v>PCOM-01</v>
      </c>
      <c r="C89" s="229" t="str">
        <f>IFERROR(VLOOKUP($B89,'Institution Evaluation'!$A$55:$E$346,2,0),IFERROR(VLOOKUP($B89,'Privacy Analyst Evaluation'!$A$46:$E$120,2,0),""))&amp;""</f>
        <v>Have you had a personal data breach in the past three years that involved reporting to a governmental agency, notice to individuals (including voluntary notice), or notice to another organization or institution?*</v>
      </c>
      <c r="D89" s="229" t="str">
        <f>IFERROR(VLOOKUP($B89,'Institution Evaluation'!$A$55:$E$346,3,0),IFERROR(VLOOKUP($B89,'Privacy Analyst Evaluation'!$A$46:$E$120,3,0),""))&amp;""</f>
        <v>No</v>
      </c>
      <c r="E89" s="229" t="str">
        <f>IFERROR(VLOOKUP($B89,'Institution Evaluation'!$A$55:$E$346,4,0),IFERROR(VLOOKUP($B89,'Privacy Analyst Evaluation'!$A$46:$E$120,4,0),""))&amp;""</f>
        <v/>
      </c>
      <c r="F89" s="229" t="str">
        <f>IFERROR(VLOOKUP($B89,'Institution Evaluation'!$A$55:$E$346,5,0),IFERROR(VLOOKUP($B89,'Privacy Analyst Evaluation'!$A$46:$E$120,5,0),""))&amp;""</f>
        <v/>
      </c>
      <c r="G89" s="230"/>
      <c r="H89" s="229" t="str">
        <f>IFERROR(IF($H88+1&gt;'(backend scoring)'!$Q$335,"",$H88+1),"")</f>
        <v/>
      </c>
      <c r="I89" s="229" t="str">
        <f>_xlfn.XLOOKUP($H89,'(backend scoring)'!$S$2:$S$333,'(backend scoring)'!$A$2:$A$333,"")</f>
        <v/>
      </c>
      <c r="J89" s="229" t="str">
        <f>IFERROR(VLOOKUP($I89,'Institution Evaluation'!$A$55:$E$346,2,0),IFERROR(VLOOKUP($I89,'Privacy Analyst Evaluation'!$A$46:$E$120,2,0),""))</f>
        <v/>
      </c>
      <c r="K89" s="229" t="str">
        <f>IFERROR(VLOOKUP($I89,'Institution Evaluation'!$A$55:$E$346,3,0),IFERROR(VLOOKUP($I89,'Privacy Analyst Evaluation'!$A$46:$E$120,3,0),""))&amp;""</f>
        <v/>
      </c>
      <c r="L89" s="229" t="str">
        <f>IFERROR(VLOOKUP($I89,'Institution Evaluation'!$A$55:$E$346,4,0),IFERROR(VLOOKUP($I89,'Privacy Analyst Evaluation'!$A$46:$E$120,4,0),""))&amp;""</f>
        <v/>
      </c>
      <c r="M89" s="229" t="str">
        <f>IFERROR(VLOOKUP($I89,'Institution Evaluation'!$A$55:$E$346,5,0),IFERROR(VLOOKUP($I89,'Privacy Analyst Evaluation'!$A$46:$E$120,5,0),""))&amp;""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150">
      <c r="A90" s="229">
        <f>IFERROR(IF($A89+1&gt;'(backend scoring)'!$T$335,"",$A89+1),"")</f>
        <v>66</v>
      </c>
      <c r="B90" s="229" t="str">
        <f>_xlfn.XLOOKUP($A90,'(backend scoring)'!$V$2:$V$333,'(backend scoring)'!$A$2:$A$333,"")</f>
        <v>PCOM-02</v>
      </c>
      <c r="C90" s="229" t="str">
        <f>IFERROR(VLOOKUP($B90,'Institution Evaluation'!$A$55:$E$346,2,0),IFERROR(VLOOKUP($B90,'Privacy Analyst Evaluation'!$A$46:$E$120,2,0),""))&amp;""</f>
        <v>Use this area to share information about your privacy practices that will assist those who are assessing your company data privacy program.*</v>
      </c>
      <c r="D90" s="229" t="str">
        <f>IFERROR(VLOOKUP($B90,'Institution Evaluation'!$A$55:$E$346,3,0),IFERROR(VLOOKUP($B90,'Privacy Analyst Evaluation'!$A$46:$E$120,3,0),""))&amp;""</f>
        <v/>
      </c>
      <c r="E90" s="229" t="str">
        <f>IFERROR(VLOOKUP($B90,'Institution Evaluation'!$A$55:$E$346,4,0),IFERROR(VLOOKUP($B90,'Privacy Analyst Evaluation'!$A$46:$E$120,4,0),""))&amp;""</f>
        <v xml:space="preserve">All employees take privacy training. All data are classified NIST FISMA Low, Moderate. Each department has guidelines on privacy and project teams received additional government agency training, templates and guidance </v>
      </c>
      <c r="F90" s="229" t="str">
        <f>IFERROR(VLOOKUP($B90,'Institution Evaluation'!$A$55:$E$346,5,0),IFERROR(VLOOKUP($B90,'Privacy Analyst Evaluation'!$A$46:$E$120,5,0),""))&amp;""</f>
        <v/>
      </c>
      <c r="G90" s="230"/>
      <c r="H90" s="229" t="str">
        <f>IFERROR(IF($H89+1&gt;'(backend scoring)'!$Q$335,"",$H89+1),"")</f>
        <v/>
      </c>
      <c r="I90" s="229" t="str">
        <f>_xlfn.XLOOKUP($H90,'(backend scoring)'!$S$2:$S$333,'(backend scoring)'!$A$2:$A$333,"")</f>
        <v/>
      </c>
      <c r="J90" s="229" t="str">
        <f>IFERROR(VLOOKUP($I90,'Institution Evaluation'!$A$55:$E$346,2,0),IFERROR(VLOOKUP($I90,'Privacy Analyst Evaluation'!$A$46:$E$120,2,0),""))</f>
        <v/>
      </c>
      <c r="K90" s="229" t="str">
        <f>IFERROR(VLOOKUP($I90,'Institution Evaluation'!$A$55:$E$346,3,0),IFERROR(VLOOKUP($I90,'Privacy Analyst Evaluation'!$A$46:$E$120,3,0),""))&amp;""</f>
        <v/>
      </c>
      <c r="L90" s="229" t="str">
        <f>IFERROR(VLOOKUP($I90,'Institution Evaluation'!$A$55:$E$346,4,0),IFERROR(VLOOKUP($I90,'Privacy Analyst Evaluation'!$A$46:$E$120,4,0),""))&amp;""</f>
        <v/>
      </c>
      <c r="M90" s="229" t="str">
        <f>IFERROR(VLOOKUP($I90,'Institution Evaluation'!$A$55:$E$346,5,0),IFERROR(VLOOKUP($I90,'Privacy Analyst Evaluation'!$A$46:$E$120,5,0),""))&amp;""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c r="A91" s="229">
        <f>IFERROR(IF($A90+1&gt;'(backend scoring)'!$T$335,"",$A90+1),"")</f>
        <v>67</v>
      </c>
      <c r="B91" s="229" t="str">
        <f>_xlfn.XLOOKUP($A91,'(backend scoring)'!$V$2:$V$333,'(backend scoring)'!$A$2:$A$333,"")</f>
        <v>PTHP-01</v>
      </c>
      <c r="C91" s="229" t="str">
        <f>IFERROR(VLOOKUP($B91,'Institution Evaluation'!$A$55:$E$346,2,0),IFERROR(VLOOKUP($B91,'Privacy Analyst Evaluation'!$A$46:$E$120,2,0),""))&amp;""</f>
        <v>Do you have contractual agreements with third parties that require them to maintain standards and to comply with all regulatory requirements?*</v>
      </c>
      <c r="D91" s="229" t="str">
        <f>IFERROR(VLOOKUP($B91,'Institution Evaluation'!$A$55:$E$346,3,0),IFERROR(VLOOKUP($B91,'Privacy Analyst Evaluation'!$A$46:$E$120,3,0),""))&amp;""</f>
        <v>Yes</v>
      </c>
      <c r="E91" s="229" t="str">
        <f>IFERROR(VLOOKUP($B91,'Institution Evaluation'!$A$55:$E$346,4,0),IFERROR(VLOOKUP($B91,'Privacy Analyst Evaluation'!$A$46:$E$120,4,0),""))&amp;""</f>
        <v/>
      </c>
      <c r="F91" s="229" t="str">
        <f>IFERROR(VLOOKUP($B91,'Institution Evaluation'!$A$55:$E$346,5,0),IFERROR(VLOOKUP($B91,'Privacy Analyst Evaluation'!$A$46:$E$120,5,0),""))&amp;""</f>
        <v/>
      </c>
      <c r="G91" s="230"/>
      <c r="H91" s="229" t="str">
        <f>IFERROR(IF($H90+1&gt;'(backend scoring)'!$Q$335,"",$H90+1),"")</f>
        <v/>
      </c>
      <c r="I91" s="229" t="str">
        <f>_xlfn.XLOOKUP($H91,'(backend scoring)'!$S$2:$S$333,'(backend scoring)'!$A$2:$A$333,"")</f>
        <v/>
      </c>
      <c r="J91" s="229" t="str">
        <f>IFERROR(VLOOKUP($I91,'Institution Evaluation'!$A$55:$E$346,2,0),IFERROR(VLOOKUP($I91,'Privacy Analyst Evaluation'!$A$46:$E$120,2,0),""))</f>
        <v/>
      </c>
      <c r="K91" s="229" t="str">
        <f>IFERROR(VLOOKUP($I91,'Institution Evaluation'!$A$55:$E$346,3,0),IFERROR(VLOOKUP($I91,'Privacy Analyst Evaluation'!$A$46:$E$120,3,0),""))&amp;""</f>
        <v/>
      </c>
      <c r="L91" s="229" t="str">
        <f>IFERROR(VLOOKUP($I91,'Institution Evaluation'!$A$55:$E$346,4,0),IFERROR(VLOOKUP($I91,'Privacy Analyst Evaluation'!$A$46:$E$120,4,0),""))&amp;""</f>
        <v/>
      </c>
      <c r="M91" s="229" t="str">
        <f>IFERROR(VLOOKUP($I91,'Institution Evaluation'!$A$55:$E$346,5,0),IFERROR(VLOOKUP($I91,'Privacy Analyst Evaluation'!$A$46:$E$120,5,0),""))&amp;""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30">
      <c r="A92" s="229">
        <f>IFERROR(IF($A91+1&gt;'(backend scoring)'!$T$335,"",$A91+1),"")</f>
        <v>68</v>
      </c>
      <c r="B92" s="229" t="str">
        <f>_xlfn.XLOOKUP($A92,'(backend scoring)'!$V$2:$V$333,'(backend scoring)'!$A$2:$A$333,"")</f>
        <v>PDAT-01</v>
      </c>
      <c r="C92" s="229" t="str">
        <f>IFERROR(VLOOKUP($B92,'Institution Evaluation'!$A$55:$E$346,2,0),IFERROR(VLOOKUP($B92,'Privacy Analyst Evaluation'!$A$46:$E$120,2,0),""))&amp;""</f>
        <v>Do you collect, process, or store demographic information?*</v>
      </c>
      <c r="D92" s="229" t="str">
        <f>IFERROR(VLOOKUP($B92,'Institution Evaluation'!$A$55:$E$346,3,0),IFERROR(VLOOKUP($B92,'Privacy Analyst Evaluation'!$A$46:$E$120,3,0),""))&amp;""</f>
        <v>No</v>
      </c>
      <c r="E92" s="229" t="str">
        <f>IFERROR(VLOOKUP($B92,'Institution Evaluation'!$A$55:$E$346,4,0),IFERROR(VLOOKUP($B92,'Privacy Analyst Evaluation'!$A$46:$E$120,4,0),""))&amp;""</f>
        <v/>
      </c>
      <c r="F92" s="229" t="str">
        <f>IFERROR(VLOOKUP($B92,'Institution Evaluation'!$A$55:$E$346,5,0),IFERROR(VLOOKUP($B92,'Privacy Analyst Evaluation'!$A$46:$E$120,5,0),""))&amp;""</f>
        <v/>
      </c>
      <c r="G92" s="230"/>
      <c r="H92" s="229" t="str">
        <f>IFERROR(IF($H91+1&gt;'(backend scoring)'!$Q$335,"",$H91+1),"")</f>
        <v/>
      </c>
      <c r="I92" s="229" t="str">
        <f>_xlfn.XLOOKUP($H92,'(backend scoring)'!$S$2:$S$333,'(backend scoring)'!$A$2:$A$333,"")</f>
        <v/>
      </c>
      <c r="J92" s="229" t="str">
        <f>IFERROR(VLOOKUP($I92,'Institution Evaluation'!$A$55:$E$346,2,0),IFERROR(VLOOKUP($I92,'Privacy Analyst Evaluation'!$A$46:$E$120,2,0),""))</f>
        <v/>
      </c>
      <c r="K92" s="229" t="str">
        <f>IFERROR(VLOOKUP($I92,'Institution Evaluation'!$A$55:$E$346,3,0),IFERROR(VLOOKUP($I92,'Privacy Analyst Evaluation'!$A$46:$E$120,3,0),""))&amp;""</f>
        <v/>
      </c>
      <c r="L92" s="229" t="str">
        <f>IFERROR(VLOOKUP($I92,'Institution Evaluation'!$A$55:$E$346,4,0),IFERROR(VLOOKUP($I92,'Privacy Analyst Evaluation'!$A$46:$E$120,4,0),""))&amp;""</f>
        <v/>
      </c>
      <c r="M92" s="229" t="str">
        <f>IFERROR(VLOOKUP($I92,'Institution Evaluation'!$A$55:$E$346,5,0),IFERROR(VLOOKUP($I92,'Privacy Analyst Evaluation'!$A$46:$E$120,5,0),""))&amp;""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75">
      <c r="A93" s="229">
        <f>IFERROR(IF($A92+1&gt;'(backend scoring)'!$T$335,"",$A92+1),"")</f>
        <v>69</v>
      </c>
      <c r="B93" s="229" t="str">
        <f>_xlfn.XLOOKUP($A93,'(backend scoring)'!$V$2:$V$333,'(backend scoring)'!$A$2:$A$333,"")</f>
        <v>PDAT-02</v>
      </c>
      <c r="C93" s="229" t="str">
        <f>IFERROR(VLOOKUP($B93,'Institution Evaluation'!$A$55:$E$346,2,0),IFERROR(VLOOKUP($B93,'Privacy Analyst Evaluation'!$A$46:$E$120,2,0),""))&amp;""</f>
        <v>Do you capture or create genetic, biometric, or behaviometric information (e.g.,  facial recognition or fingerprints)?*</v>
      </c>
      <c r="D93" s="229" t="str">
        <f>IFERROR(VLOOKUP($B93,'Institution Evaluation'!$A$55:$E$346,3,0),IFERROR(VLOOKUP($B93,'Privacy Analyst Evaluation'!$A$46:$E$120,3,0),""))&amp;""</f>
        <v>No</v>
      </c>
      <c r="E93" s="229" t="str">
        <f>IFERROR(VLOOKUP($B93,'Institution Evaluation'!$A$55:$E$346,4,0),IFERROR(VLOOKUP($B93,'Privacy Analyst Evaluation'!$A$46:$E$120,4,0),""))&amp;""</f>
        <v/>
      </c>
      <c r="F93" s="229" t="str">
        <f>IFERROR(VLOOKUP($B93,'Institution Evaluation'!$A$55:$E$346,5,0),IFERROR(VLOOKUP($B93,'Privacy Analyst Evaluation'!$A$46:$E$120,5,0),""))&amp;""</f>
        <v/>
      </c>
      <c r="G93" s="230"/>
      <c r="H93" s="229" t="str">
        <f>IFERROR(IF($H92+1&gt;'(backend scoring)'!$Q$335,"",$H92+1),"")</f>
        <v/>
      </c>
      <c r="I93" s="229" t="str">
        <f>_xlfn.XLOOKUP($H93,'(backend scoring)'!$S$2:$S$333,'(backend scoring)'!$A$2:$A$333,"")</f>
        <v/>
      </c>
      <c r="J93" s="229" t="str">
        <f>IFERROR(VLOOKUP($I93,'Institution Evaluation'!$A$55:$E$346,2,0),IFERROR(VLOOKUP($I93,'Privacy Analyst Evaluation'!$A$46:$E$120,2,0),""))</f>
        <v/>
      </c>
      <c r="K93" s="229" t="str">
        <f>IFERROR(VLOOKUP($I93,'Institution Evaluation'!$A$55:$E$346,3,0),IFERROR(VLOOKUP($I93,'Privacy Analyst Evaluation'!$A$46:$E$120,3,0),""))&amp;""</f>
        <v/>
      </c>
      <c r="L93" s="229" t="str">
        <f>IFERROR(VLOOKUP($I93,'Institution Evaluation'!$A$55:$E$346,4,0),IFERROR(VLOOKUP($I93,'Privacy Analyst Evaluation'!$A$46:$E$120,4,0),""))&amp;""</f>
        <v/>
      </c>
      <c r="M93" s="229" t="str">
        <f>IFERROR(VLOOKUP($I93,'Institution Evaluation'!$A$55:$E$346,5,0),IFERROR(VLOOKUP($I93,'Privacy Analyst Evaluation'!$A$46:$E$120,5,0),""))&amp;""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75">
      <c r="A94" s="229">
        <f>IFERROR(IF($A93+1&gt;'(backend scoring)'!$T$335,"",$A93+1),"")</f>
        <v>70</v>
      </c>
      <c r="B94" s="229" t="str">
        <f>_xlfn.XLOOKUP($A94,'(backend scoring)'!$V$2:$V$333,'(backend scoring)'!$A$2:$A$333,"")</f>
        <v>PDAT-03</v>
      </c>
      <c r="C94" s="229" t="str">
        <f>IFERROR(VLOOKUP($B94,'Institution Evaluation'!$A$55:$E$346,2,0),IFERROR(VLOOKUP($B94,'Privacy Analyst Evaluation'!$A$46:$E$120,2,0),""))&amp;""</f>
        <v>Do you combine institutional data (including "de-identified," "anonymized," or otherwise masked data) with personal data from any other sources?*</v>
      </c>
      <c r="D94" s="229" t="str">
        <f>IFERROR(VLOOKUP($B94,'Institution Evaluation'!$A$55:$E$346,3,0),IFERROR(VLOOKUP($B94,'Privacy Analyst Evaluation'!$A$46:$E$120,3,0),""))&amp;""</f>
        <v>No</v>
      </c>
      <c r="E94" s="229" t="str">
        <f>IFERROR(VLOOKUP($B94,'Institution Evaluation'!$A$55:$E$346,4,0),IFERROR(VLOOKUP($B94,'Privacy Analyst Evaluation'!$A$46:$E$120,4,0),""))&amp;""</f>
        <v/>
      </c>
      <c r="F94" s="229" t="str">
        <f>IFERROR(VLOOKUP($B94,'Institution Evaluation'!$A$55:$E$346,5,0),IFERROR(VLOOKUP($B94,'Privacy Analyst Evaluation'!$A$46:$E$120,5,0),""))&amp;""</f>
        <v/>
      </c>
      <c r="G94" s="230"/>
      <c r="H94" s="229" t="str">
        <f>IFERROR(IF($H93+1&gt;'(backend scoring)'!$Q$335,"",$H93+1),"")</f>
        <v/>
      </c>
      <c r="I94" s="229" t="str">
        <f>_xlfn.XLOOKUP($H94,'(backend scoring)'!$S$2:$S$333,'(backend scoring)'!$A$2:$A$333,"")</f>
        <v/>
      </c>
      <c r="J94" s="229" t="str">
        <f>IFERROR(VLOOKUP($I94,'Institution Evaluation'!$A$55:$E$346,2,0),IFERROR(VLOOKUP($I94,'Privacy Analyst Evaluation'!$A$46:$E$120,2,0),""))</f>
        <v/>
      </c>
      <c r="K94" s="229" t="str">
        <f>IFERROR(VLOOKUP($I94,'Institution Evaluation'!$A$55:$E$346,3,0),IFERROR(VLOOKUP($I94,'Privacy Analyst Evaluation'!$A$46:$E$120,3,0),""))&amp;""</f>
        <v/>
      </c>
      <c r="L94" s="229" t="str">
        <f>IFERROR(VLOOKUP($I94,'Institution Evaluation'!$A$55:$E$346,4,0),IFERROR(VLOOKUP($I94,'Privacy Analyst Evaluation'!$A$46:$E$120,4,0),""))&amp;""</f>
        <v/>
      </c>
      <c r="M94" s="229" t="str">
        <f>IFERROR(VLOOKUP($I94,'Institution Evaluation'!$A$55:$E$346,5,0),IFERROR(VLOOKUP($I94,'Privacy Analyst Evaluation'!$A$46:$E$120,5,0),""))&amp;""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30">
      <c r="A95" s="229">
        <f>IFERROR(IF($A94+1&gt;'(backend scoring)'!$T$335,"",$A94+1),"")</f>
        <v>71</v>
      </c>
      <c r="B95" s="229" t="str">
        <f>_xlfn.XLOOKUP($A95,'(backend scoring)'!$V$2:$V$333,'(backend scoring)'!$A$2:$A$333,"")</f>
        <v>PRPO-06</v>
      </c>
      <c r="C95" s="229" t="str">
        <f>IFERROR(VLOOKUP($B95,'Institution Evaluation'!$A$55:$E$346,2,0),IFERROR(VLOOKUP($B95,'Privacy Analyst Evaluation'!$A$46:$E$120,2,0),""))&amp;""</f>
        <v>Do you have a privacy awareness/training program?*</v>
      </c>
      <c r="D95" s="229" t="str">
        <f>IFERROR(VLOOKUP($B95,'Institution Evaluation'!$A$55:$E$346,3,0),IFERROR(VLOOKUP($B95,'Privacy Analyst Evaluation'!$A$46:$E$120,3,0),""))&amp;""</f>
        <v>Yes</v>
      </c>
      <c r="E95" s="229" t="str">
        <f>IFERROR(VLOOKUP($B95,'Institution Evaluation'!$A$55:$E$346,4,0),IFERROR(VLOOKUP($B95,'Privacy Analyst Evaluation'!$A$46:$E$120,4,0),""))&amp;""</f>
        <v/>
      </c>
      <c r="F95" s="229" t="str">
        <f>IFERROR(VLOOKUP($B95,'Institution Evaluation'!$A$55:$E$346,5,0),IFERROR(VLOOKUP($B95,'Privacy Analyst Evaluation'!$A$46:$E$120,5,0),""))&amp;""</f>
        <v/>
      </c>
      <c r="G95" s="230"/>
      <c r="H95" s="229" t="str">
        <f>IFERROR(IF($H94+1&gt;'(backend scoring)'!$Q$335,"",$H94+1),"")</f>
        <v/>
      </c>
      <c r="I95" s="229" t="str">
        <f>_xlfn.XLOOKUP($H95,'(backend scoring)'!$S$2:$S$333,'(backend scoring)'!$A$2:$A$333,"")</f>
        <v/>
      </c>
      <c r="J95" s="229" t="str">
        <f>IFERROR(VLOOKUP($I95,'Institution Evaluation'!$A$55:$E$346,2,0),IFERROR(VLOOKUP($I95,'Privacy Analyst Evaluation'!$A$46:$E$120,2,0),""))</f>
        <v/>
      </c>
      <c r="K95" s="229" t="str">
        <f>IFERROR(VLOOKUP($I95,'Institution Evaluation'!$A$55:$E$346,3,0),IFERROR(VLOOKUP($I95,'Privacy Analyst Evaluation'!$A$46:$E$120,3,0),""))&amp;""</f>
        <v/>
      </c>
      <c r="L95" s="229" t="str">
        <f>IFERROR(VLOOKUP($I95,'Institution Evaluation'!$A$55:$E$346,4,0),IFERROR(VLOOKUP($I95,'Privacy Analyst Evaluation'!$A$46:$E$120,4,0),""))&amp;""</f>
        <v/>
      </c>
      <c r="M95" s="229" t="str">
        <f>IFERROR(VLOOKUP($I95,'Institution Evaluation'!$A$55:$E$346,5,0),IFERROR(VLOOKUP($I95,'Privacy Analyst Evaluation'!$A$46:$E$120,5,0),""))&amp;""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45">
      <c r="A96" s="229">
        <f>IFERROR(IF($A95+1&gt;'(backend scoring)'!$T$335,"",$A95+1),"")</f>
        <v>72</v>
      </c>
      <c r="B96" s="229" t="str">
        <f>_xlfn.XLOOKUP($A96,'(backend scoring)'!$V$2:$V$333,'(backend scoring)'!$A$2:$A$333,"")</f>
        <v>PRPO-12</v>
      </c>
      <c r="C96" s="229" t="str">
        <f>IFERROR(VLOOKUP($B96,'Institution Evaluation'!$A$55:$E$346,2,0),IFERROR(VLOOKUP($B96,'Privacy Analyst Evaluation'!$A$46:$E$120,2,0),""))&amp;""</f>
        <v>Do you share any institutional data with law enforcement without a valid warrant?*</v>
      </c>
      <c r="D96" s="229" t="str">
        <f>IFERROR(VLOOKUP($B96,'Institution Evaluation'!$A$55:$E$346,3,0),IFERROR(VLOOKUP($B96,'Privacy Analyst Evaluation'!$A$46:$E$120,3,0),""))&amp;""</f>
        <v>No</v>
      </c>
      <c r="E96" s="229" t="str">
        <f>IFERROR(VLOOKUP($B96,'Institution Evaluation'!$A$55:$E$346,4,0),IFERROR(VLOOKUP($B96,'Privacy Analyst Evaluation'!$A$46:$E$120,4,0),""))&amp;""</f>
        <v/>
      </c>
      <c r="F96" s="229" t="str">
        <f>IFERROR(VLOOKUP($B96,'Institution Evaluation'!$A$55:$E$346,5,0),IFERROR(VLOOKUP($B96,'Privacy Analyst Evaluation'!$A$46:$E$120,5,0),""))&amp;""</f>
        <v/>
      </c>
      <c r="G96" s="230"/>
      <c r="H96" s="229" t="str">
        <f>IFERROR(IF($H95+1&gt;'(backend scoring)'!$Q$335,"",$H95+1),"")</f>
        <v/>
      </c>
      <c r="I96" s="229" t="str">
        <f>_xlfn.XLOOKUP($H96,'(backend scoring)'!$S$2:$S$333,'(backend scoring)'!$A$2:$A$333,"")</f>
        <v/>
      </c>
      <c r="J96" s="229" t="str">
        <f>IFERROR(VLOOKUP($I96,'Institution Evaluation'!$A$55:$E$346,2,0),IFERROR(VLOOKUP($I96,'Privacy Analyst Evaluation'!$A$46:$E$120,2,0),""))</f>
        <v/>
      </c>
      <c r="K96" s="229" t="str">
        <f>IFERROR(VLOOKUP($I96,'Institution Evaluation'!$A$55:$E$346,3,0),IFERROR(VLOOKUP($I96,'Privacy Analyst Evaluation'!$A$46:$E$120,3,0),""))&amp;""</f>
        <v/>
      </c>
      <c r="L96" s="229" t="str">
        <f>IFERROR(VLOOKUP($I96,'Institution Evaluation'!$A$55:$E$346,4,0),IFERROR(VLOOKUP($I96,'Privacy Analyst Evaluation'!$A$46:$E$120,4,0),""))&amp;""</f>
        <v/>
      </c>
      <c r="M96" s="229" t="str">
        <f>IFERROR(VLOOKUP($I96,'Institution Evaluation'!$A$55:$E$346,5,0),IFERROR(VLOOKUP($I96,'Privacy Analyst Evaluation'!$A$46:$E$120,5,0),""))&amp;""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30">
      <c r="A97" s="229">
        <f>IFERROR(IF($A96+1&gt;'(backend scoring)'!$T$335,"",$A96+1),"")</f>
        <v>73</v>
      </c>
      <c r="B97" s="229" t="str">
        <f>_xlfn.XLOOKUP($A97,'(backend scoring)'!$V$2:$V$333,'(backend scoring)'!$A$2:$A$333,"")</f>
        <v>DPAI-02</v>
      </c>
      <c r="C97" s="229" t="str">
        <f>IFERROR(VLOOKUP($B97,'Institution Evaluation'!$A$55:$E$346,2,0),IFERROR(VLOOKUP($B97,'Privacy Analyst Evaluation'!$A$46:$E$120,2,0),""))&amp;""</f>
        <v>Is any institutional data retained in the AI processing?*</v>
      </c>
      <c r="D97" s="229" t="str">
        <f>IFERROR(VLOOKUP($B97,'Institution Evaluation'!$A$55:$E$346,3,0),IFERROR(VLOOKUP($B97,'Privacy Analyst Evaluation'!$A$46:$E$120,3,0),""))&amp;""</f>
        <v>No</v>
      </c>
      <c r="E97" s="229" t="str">
        <f>IFERROR(VLOOKUP($B97,'Institution Evaluation'!$A$55:$E$346,4,0),IFERROR(VLOOKUP($B97,'Privacy Analyst Evaluation'!$A$46:$E$120,4,0),""))&amp;""</f>
        <v/>
      </c>
      <c r="F97" s="229" t="str">
        <f>IFERROR(VLOOKUP($B97,'Institution Evaluation'!$A$55:$E$346,5,0),IFERROR(VLOOKUP($B97,'Privacy Analyst Evaluation'!$A$46:$E$120,5,0),""))&amp;""</f>
        <v/>
      </c>
      <c r="G97" s="230"/>
      <c r="H97" s="229" t="str">
        <f>IFERROR(IF($H96+1&gt;'(backend scoring)'!$Q$335,"",$H96+1),"")</f>
        <v/>
      </c>
      <c r="I97" s="229" t="str">
        <f>_xlfn.XLOOKUP($H97,'(backend scoring)'!$S$2:$S$333,'(backend scoring)'!$A$2:$A$333,"")</f>
        <v/>
      </c>
      <c r="J97" s="229" t="str">
        <f>IFERROR(VLOOKUP($I97,'Institution Evaluation'!$A$55:$E$346,2,0),IFERROR(VLOOKUP($I97,'Privacy Analyst Evaluation'!$A$46:$E$120,2,0),""))</f>
        <v/>
      </c>
      <c r="K97" s="229" t="str">
        <f>IFERROR(VLOOKUP($I97,'Institution Evaluation'!$A$55:$E$346,3,0),IFERROR(VLOOKUP($I97,'Privacy Analyst Evaluation'!$A$46:$E$120,3,0),""))&amp;""</f>
        <v/>
      </c>
      <c r="L97" s="229" t="str">
        <f>IFERROR(VLOOKUP($I97,'Institution Evaluation'!$A$55:$E$346,4,0),IFERROR(VLOOKUP($I97,'Privacy Analyst Evaluation'!$A$46:$E$120,4,0),""))&amp;""</f>
        <v/>
      </c>
      <c r="M97" s="229" t="str">
        <f>IFERROR(VLOOKUP($I97,'Institution Evaluation'!$A$55:$E$346,5,0),IFERROR(VLOOKUP($I97,'Privacy Analyst Evaluation'!$A$46:$E$120,5,0),""))&amp;""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75">
      <c r="A98" s="229">
        <f>IFERROR(IF($A97+1&gt;'(backend scoring)'!$T$335,"",$A97+1),"")</f>
        <v>74</v>
      </c>
      <c r="B98" s="229" t="str">
        <f>_xlfn.XLOOKUP($A98,'(backend scoring)'!$V$2:$V$333,'(backend scoring)'!$A$2:$A$333,"")</f>
        <v>DPAI-03</v>
      </c>
      <c r="C98" s="229" t="str">
        <f>IFERROR(VLOOKUP($B98,'Institution Evaluation'!$A$55:$E$346,2,0),IFERROR(VLOOKUP($B98,'Privacy Analyst Evaluation'!$A$46:$E$120,2,0),""))&amp;""</f>
        <v>Do you have agreements in place with third parties or subprocessors regarding the protection of customer data and use of AI?*</v>
      </c>
      <c r="D98" s="229" t="str">
        <f>IFERROR(VLOOKUP($B98,'Institution Evaluation'!$A$55:$E$346,3,0),IFERROR(VLOOKUP($B98,'Privacy Analyst Evaluation'!$A$46:$E$120,3,0),""))&amp;""</f>
        <v>Yes</v>
      </c>
      <c r="E98" s="229" t="str">
        <f>IFERROR(VLOOKUP($B98,'Institution Evaluation'!$A$55:$E$346,4,0),IFERROR(VLOOKUP($B98,'Privacy Analyst Evaluation'!$A$46:$E$120,4,0),""))&amp;""</f>
        <v/>
      </c>
      <c r="F98" s="229" t="str">
        <f>IFERROR(VLOOKUP($B98,'Institution Evaluation'!$A$55:$E$346,5,0),IFERROR(VLOOKUP($B98,'Privacy Analyst Evaluation'!$A$46:$E$120,5,0),""))&amp;""</f>
        <v/>
      </c>
      <c r="G98" s="230"/>
      <c r="H98" s="229" t="str">
        <f>IFERROR(IF($H97+1&gt;'(backend scoring)'!$Q$335,"",$H97+1),"")</f>
        <v/>
      </c>
      <c r="I98" s="229" t="str">
        <f>_xlfn.XLOOKUP($H98,'(backend scoring)'!$S$2:$S$333,'(backend scoring)'!$A$2:$A$333,"")</f>
        <v/>
      </c>
      <c r="J98" s="229" t="str">
        <f>IFERROR(VLOOKUP($I98,'Institution Evaluation'!$A$55:$E$346,2,0),IFERROR(VLOOKUP($I98,'Privacy Analyst Evaluation'!$A$46:$E$120,2,0),""))</f>
        <v/>
      </c>
      <c r="K98" s="229" t="str">
        <f>IFERROR(VLOOKUP($I98,'Institution Evaluation'!$A$55:$E$346,3,0),IFERROR(VLOOKUP($I98,'Privacy Analyst Evaluation'!$A$46:$E$120,3,0),""))&amp;""</f>
        <v/>
      </c>
      <c r="L98" s="229" t="str">
        <f>IFERROR(VLOOKUP($I98,'Institution Evaluation'!$A$55:$E$346,4,0),IFERROR(VLOOKUP($I98,'Privacy Analyst Evaluation'!$A$46:$E$120,4,0),""))&amp;""</f>
        <v/>
      </c>
      <c r="M98" s="229" t="str">
        <f>IFERROR(VLOOKUP($I98,'Institution Evaluation'!$A$55:$E$346,5,0),IFERROR(VLOOKUP($I98,'Privacy Analyst Evaluation'!$A$46:$E$120,5,0),""))&amp;""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60">
      <c r="A99" s="229">
        <f>IFERROR(IF($A98+1&gt;'(backend scoring)'!$T$335,"",$A98+1),"")</f>
        <v>75</v>
      </c>
      <c r="B99" s="229" t="str">
        <f>_xlfn.XLOOKUP($A99,'(backend scoring)'!$V$2:$V$333,'(backend scoring)'!$A$2:$A$333,"")</f>
        <v>AIGN-01</v>
      </c>
      <c r="C99" s="229" t="str">
        <f>IFERROR(VLOOKUP($B99,'Institution Evaluation'!$A$55:$E$346,2,0),IFERROR(VLOOKUP($B99,'Privacy Analyst Evaluation'!$A$46:$E$120,2,0),""))&amp;""</f>
        <v>Does your solution have an AI risk model when developing or implementing your solution's AI model?*</v>
      </c>
      <c r="D99" s="229" t="str">
        <f>IFERROR(VLOOKUP($B99,'Institution Evaluation'!$A$55:$E$346,3,0),IFERROR(VLOOKUP($B99,'Privacy Analyst Evaluation'!$A$46:$E$120,3,0),""))&amp;""</f>
        <v>Yes</v>
      </c>
      <c r="E99" s="229" t="str">
        <f>IFERROR(VLOOKUP($B99,'Institution Evaluation'!$A$55:$E$346,4,0),IFERROR(VLOOKUP($B99,'Privacy Analyst Evaluation'!$A$46:$E$120,4,0),""))&amp;""</f>
        <v/>
      </c>
      <c r="F99" s="229" t="str">
        <f>IFERROR(VLOOKUP($B99,'Institution Evaluation'!$A$55:$E$346,5,0),IFERROR(VLOOKUP($B99,'Privacy Analyst Evaluation'!$A$46:$E$120,5,0),""))&amp;""</f>
        <v/>
      </c>
      <c r="G99" s="230"/>
      <c r="H99" s="229" t="str">
        <f>IFERROR(IF($H98+1&gt;'(backend scoring)'!$Q$335,"",$H98+1),"")</f>
        <v/>
      </c>
      <c r="I99" s="229" t="str">
        <f>_xlfn.XLOOKUP($H99,'(backend scoring)'!$S$2:$S$333,'(backend scoring)'!$A$2:$A$333,"")</f>
        <v/>
      </c>
      <c r="J99" s="229" t="str">
        <f>IFERROR(VLOOKUP($I99,'Institution Evaluation'!$A$55:$E$346,2,0),IFERROR(VLOOKUP($I99,'Privacy Analyst Evaluation'!$A$46:$E$120,2,0),""))</f>
        <v/>
      </c>
      <c r="K99" s="229" t="str">
        <f>IFERROR(VLOOKUP($I99,'Institution Evaluation'!$A$55:$E$346,3,0),IFERROR(VLOOKUP($I99,'Privacy Analyst Evaluation'!$A$46:$E$120,3,0),""))&amp;""</f>
        <v/>
      </c>
      <c r="L99" s="229" t="str">
        <f>IFERROR(VLOOKUP($I99,'Institution Evaluation'!$A$55:$E$346,4,0),IFERROR(VLOOKUP($I99,'Privacy Analyst Evaluation'!$A$46:$E$120,4,0),""))&amp;""</f>
        <v/>
      </c>
      <c r="M99" s="229" t="str">
        <f>IFERROR(VLOOKUP($I99,'Institution Evaluation'!$A$55:$E$346,5,0),IFERROR(VLOOKUP($I99,'Privacy Analyst Evaluation'!$A$46:$E$120,5,0),""))&amp;""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45">
      <c r="A100" s="229">
        <f>IFERROR(IF($A99+1&gt;'(backend scoring)'!$T$335,"",$A99+1),"")</f>
        <v>76</v>
      </c>
      <c r="B100" s="229" t="str">
        <f>_xlfn.XLOOKUP($A100,'(backend scoring)'!$V$2:$V$333,'(backend scoring)'!$A$2:$A$333,"")</f>
        <v>AIGN-02</v>
      </c>
      <c r="C100" s="229" t="str">
        <f>IFERROR(VLOOKUP($B100,'Institution Evaluation'!$A$55:$E$346,2,0),IFERROR(VLOOKUP($B100,'Privacy Analyst Evaluation'!$A$46:$E$120,2,0),""))&amp;""</f>
        <v>Can your solution's AI features be disabled by tenant and/or user?*</v>
      </c>
      <c r="D100" s="229" t="str">
        <f>IFERROR(VLOOKUP($B100,'Institution Evaluation'!$A$55:$E$346,3,0),IFERROR(VLOOKUP($B100,'Privacy Analyst Evaluation'!$A$46:$E$120,3,0),""))&amp;""</f>
        <v>Yes</v>
      </c>
      <c r="E100" s="229" t="str">
        <f>IFERROR(VLOOKUP($B100,'Institution Evaluation'!$A$55:$E$346,4,0),IFERROR(VLOOKUP($B100,'Privacy Analyst Evaluation'!$A$46:$E$120,4,0),""))&amp;""</f>
        <v/>
      </c>
      <c r="F100" s="229" t="str">
        <f>IFERROR(VLOOKUP($B100,'Institution Evaluation'!$A$55:$E$346,5,0),IFERROR(VLOOKUP($B100,'Privacy Analyst Evaluation'!$A$46:$E$120,5,0),""))&amp;""</f>
        <v/>
      </c>
      <c r="G100" s="230"/>
      <c r="H100" s="229" t="str">
        <f>IFERROR(IF($H99+1&gt;'(backend scoring)'!$Q$335,"",$H99+1),"")</f>
        <v/>
      </c>
      <c r="I100" s="229" t="str">
        <f>_xlfn.XLOOKUP($H100,'(backend scoring)'!$S$2:$S$333,'(backend scoring)'!$A$2:$A$333,"")</f>
        <v/>
      </c>
      <c r="J100" s="229" t="str">
        <f>IFERROR(VLOOKUP($I100,'Institution Evaluation'!$A$55:$E$346,2,0),IFERROR(VLOOKUP($I100,'Privacy Analyst Evaluation'!$A$46:$E$120,2,0),""))</f>
        <v/>
      </c>
      <c r="K100" s="229" t="str">
        <f>IFERROR(VLOOKUP($I100,'Institution Evaluation'!$A$55:$E$346,3,0),IFERROR(VLOOKUP($I100,'Privacy Analyst Evaluation'!$A$46:$E$120,3,0),""))&amp;""</f>
        <v/>
      </c>
      <c r="L100" s="229" t="str">
        <f>IFERROR(VLOOKUP($I100,'Institution Evaluation'!$A$55:$E$346,4,0),IFERROR(VLOOKUP($I100,'Privacy Analyst Evaluation'!$A$46:$E$120,4,0),""))&amp;""</f>
        <v/>
      </c>
      <c r="M100" s="229" t="str">
        <f>IFERROR(VLOOKUP($I100,'Institution Evaluation'!$A$55:$E$346,5,0),IFERROR(VLOOKUP($I100,'Privacy Analyst Evaluation'!$A$46:$E$120,5,0),""))&amp;""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30">
      <c r="A101" s="229">
        <f>IFERROR(IF($A100+1&gt;'(backend scoring)'!$T$335,"",$A100+1),"")</f>
        <v>77</v>
      </c>
      <c r="B101" s="229" t="str">
        <f>_xlfn.XLOOKUP($A101,'(backend scoring)'!$V$2:$V$333,'(backend scoring)'!$A$2:$A$333,"")</f>
        <v>AIGN-03</v>
      </c>
      <c r="C101" s="229" t="str">
        <f>IFERROR(VLOOKUP($B101,'Institution Evaluation'!$A$55:$E$346,2,0),IFERROR(VLOOKUP($B101,'Privacy Analyst Evaluation'!$A$46:$E$120,2,0),""))&amp;""</f>
        <v>Have your staff completed responsible AI training?*</v>
      </c>
      <c r="D101" s="229" t="str">
        <f>IFERROR(VLOOKUP($B101,'Institution Evaluation'!$A$55:$E$346,3,0),IFERROR(VLOOKUP($B101,'Privacy Analyst Evaluation'!$A$46:$E$120,3,0),""))&amp;""</f>
        <v>Yes</v>
      </c>
      <c r="E101" s="229" t="str">
        <f>IFERROR(VLOOKUP($B101,'Institution Evaluation'!$A$55:$E$346,4,0),IFERROR(VLOOKUP($B101,'Privacy Analyst Evaluation'!$A$46:$E$120,4,0),""))&amp;""</f>
        <v/>
      </c>
      <c r="F101" s="229" t="str">
        <f>IFERROR(VLOOKUP($B101,'Institution Evaluation'!$A$55:$E$346,5,0),IFERROR(VLOOKUP($B101,'Privacy Analyst Evaluation'!$A$46:$E$120,5,0),""))&amp;""</f>
        <v/>
      </c>
      <c r="G101" s="230"/>
      <c r="H101" s="229" t="str">
        <f>IFERROR(IF($H100+1&gt;'(backend scoring)'!$Q$335,"",$H100+1),"")</f>
        <v/>
      </c>
      <c r="I101" s="229" t="str">
        <f>_xlfn.XLOOKUP($H101,'(backend scoring)'!$S$2:$S$333,'(backend scoring)'!$A$2:$A$333,"")</f>
        <v/>
      </c>
      <c r="J101" s="229" t="str">
        <f>IFERROR(VLOOKUP($I101,'Institution Evaluation'!$A$55:$E$346,2,0),IFERROR(VLOOKUP($I101,'Privacy Analyst Evaluation'!$A$46:$E$120,2,0),""))</f>
        <v/>
      </c>
      <c r="K101" s="229" t="str">
        <f>IFERROR(VLOOKUP($I101,'Institution Evaluation'!$A$55:$E$346,3,0),IFERROR(VLOOKUP($I101,'Privacy Analyst Evaluation'!$A$46:$E$120,3,0),""))&amp;""</f>
        <v/>
      </c>
      <c r="L101" s="229" t="str">
        <f>IFERROR(VLOOKUP($I101,'Institution Evaluation'!$A$55:$E$346,4,0),IFERROR(VLOOKUP($I101,'Privacy Analyst Evaluation'!$A$46:$E$120,4,0),""))&amp;""</f>
        <v/>
      </c>
      <c r="M101" s="229" t="str">
        <f>IFERROR(VLOOKUP($I101,'Institution Evaluation'!$A$55:$E$346,5,0),IFERROR(VLOOKUP($I101,'Privacy Analyst Evaluation'!$A$46:$E$120,5,0),""))&amp;""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120">
      <c r="A102" s="229">
        <f>IFERROR(IF($A101+1&gt;'(backend scoring)'!$T$335,"",$A101+1),"")</f>
        <v>78</v>
      </c>
      <c r="B102" s="229" t="str">
        <f>_xlfn.XLOOKUP($A102,'(backend scoring)'!$V$2:$V$333,'(backend scoring)'!$A$2:$A$333,"")</f>
        <v>AIPL-01</v>
      </c>
      <c r="C102" s="229" t="str">
        <f>IFERROR(VLOOKUP($B102,'Institution Evaluation'!$A$55:$E$346,2,0),IFERROR(VLOOKUP($B102,'Privacy Analyst Evaluation'!$A$46:$E$120,2,0),""))&amp;""</f>
        <v>Are your AI developer's policies, processes, procedures, and practices across the organization related to the mapping, measuring, and managing of AI risks conspicuously posted, unambiguous, and implemented effectively?*</v>
      </c>
      <c r="D102" s="229" t="str">
        <f>IFERROR(VLOOKUP($B102,'Institution Evaluation'!$A$55:$E$346,3,0),IFERROR(VLOOKUP($B102,'Privacy Analyst Evaluation'!$A$46:$E$120,3,0),""))&amp;""</f>
        <v>Yes</v>
      </c>
      <c r="E102" s="229" t="str">
        <f>IFERROR(VLOOKUP($B102,'Institution Evaluation'!$A$55:$E$346,4,0),IFERROR(VLOOKUP($B102,'Privacy Analyst Evaluation'!$A$46:$E$120,4,0),""))&amp;""</f>
        <v/>
      </c>
      <c r="F102" s="229" t="str">
        <f>IFERROR(VLOOKUP($B102,'Institution Evaluation'!$A$55:$E$346,5,0),IFERROR(VLOOKUP($B102,'Privacy Analyst Evaluation'!$A$46:$E$120,5,0),""))&amp;""</f>
        <v/>
      </c>
      <c r="G102" s="230"/>
      <c r="H102" s="229" t="str">
        <f>IFERROR(IF($H101+1&gt;'(backend scoring)'!$Q$335,"",$H101+1),"")</f>
        <v/>
      </c>
      <c r="I102" s="229" t="str">
        <f>_xlfn.XLOOKUP($H102,'(backend scoring)'!$S$2:$S$333,'(backend scoring)'!$A$2:$A$333,"")</f>
        <v/>
      </c>
      <c r="J102" s="229" t="str">
        <f>IFERROR(VLOOKUP($I102,'Institution Evaluation'!$A$55:$E$346,2,0),IFERROR(VLOOKUP($I102,'Privacy Analyst Evaluation'!$A$46:$E$120,2,0),""))</f>
        <v/>
      </c>
      <c r="K102" s="229" t="str">
        <f>IFERROR(VLOOKUP($I102,'Institution Evaluation'!$A$55:$E$346,3,0),IFERROR(VLOOKUP($I102,'Privacy Analyst Evaluation'!$A$46:$E$120,3,0),""))&amp;""</f>
        <v/>
      </c>
      <c r="L102" s="229" t="str">
        <f>IFERROR(VLOOKUP($I102,'Institution Evaluation'!$A$55:$E$346,4,0),IFERROR(VLOOKUP($I102,'Privacy Analyst Evaluation'!$A$46:$E$120,4,0),""))&amp;""</f>
        <v/>
      </c>
      <c r="M102" s="229" t="str">
        <f>IFERROR(VLOOKUP($I102,'Institution Evaluation'!$A$55:$E$346,5,0),IFERROR(VLOOKUP($I102,'Privacy Analyst Evaluation'!$A$46:$E$120,5,0),""))&amp;""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30">
      <c r="A103" s="229">
        <f>IFERROR(IF($A102+1&gt;'(backend scoring)'!$T$335,"",$A102+1),"")</f>
        <v>79</v>
      </c>
      <c r="B103" s="229" t="str">
        <f>_xlfn.XLOOKUP($A103,'(backend scoring)'!$V$2:$V$333,'(backend scoring)'!$A$2:$A$333,"")</f>
        <v>AIPL-02</v>
      </c>
      <c r="C103" s="229" t="str">
        <f>IFERROR(VLOOKUP($B103,'Institution Evaluation'!$A$55:$E$346,2,0),IFERROR(VLOOKUP($B103,'Privacy Analyst Evaluation'!$A$46:$E$120,2,0),""))&amp;""</f>
        <v>Have you identified and measured AI risks?*</v>
      </c>
      <c r="D103" s="229" t="str">
        <f>IFERROR(VLOOKUP($B103,'Institution Evaluation'!$A$55:$E$346,3,0),IFERROR(VLOOKUP($B103,'Privacy Analyst Evaluation'!$A$46:$E$120,3,0),""))&amp;""</f>
        <v>Yes</v>
      </c>
      <c r="E103" s="229" t="str">
        <f>IFERROR(VLOOKUP($B103,'Institution Evaluation'!$A$55:$E$346,4,0),IFERROR(VLOOKUP($B103,'Privacy Analyst Evaluation'!$A$46:$E$120,4,0),""))&amp;""</f>
        <v/>
      </c>
      <c r="F103" s="229" t="str">
        <f>IFERROR(VLOOKUP($B103,'Institution Evaluation'!$A$55:$E$346,5,0),IFERROR(VLOOKUP($B103,'Privacy Analyst Evaluation'!$A$46:$E$120,5,0),""))&amp;""</f>
        <v/>
      </c>
      <c r="G103" s="230"/>
      <c r="H103" s="229" t="str">
        <f>IFERROR(IF($H102+1&gt;'(backend scoring)'!$Q$335,"",$H102+1),"")</f>
        <v/>
      </c>
      <c r="I103" s="229" t="str">
        <f>_xlfn.XLOOKUP($H103,'(backend scoring)'!$S$2:$S$333,'(backend scoring)'!$A$2:$A$333,"")</f>
        <v/>
      </c>
      <c r="J103" s="229" t="str">
        <f>IFERROR(VLOOKUP($I103,'Institution Evaluation'!$A$55:$E$346,2,0),IFERROR(VLOOKUP($I103,'Privacy Analyst Evaluation'!$A$46:$E$120,2,0),""))</f>
        <v/>
      </c>
      <c r="K103" s="229" t="str">
        <f>IFERROR(VLOOKUP($I103,'Institution Evaluation'!$A$55:$E$346,3,0),IFERROR(VLOOKUP($I103,'Privacy Analyst Evaluation'!$A$46:$E$120,3,0),""))&amp;""</f>
        <v/>
      </c>
      <c r="L103" s="229" t="str">
        <f>IFERROR(VLOOKUP($I103,'Institution Evaluation'!$A$55:$E$346,4,0),IFERROR(VLOOKUP($I103,'Privacy Analyst Evaluation'!$A$46:$E$120,4,0),""))&amp;""</f>
        <v/>
      </c>
      <c r="M103" s="229" t="str">
        <f>IFERROR(VLOOKUP($I103,'Institution Evaluation'!$A$55:$E$346,5,0),IFERROR(VLOOKUP($I103,'Privacy Analyst Evaluation'!$A$46:$E$120,5,0),""))&amp;""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5">
      <c r="A104" s="229">
        <f>IFERROR(IF($A103+1&gt;'(backend scoring)'!$T$335,"",$A103+1),"")</f>
        <v>80</v>
      </c>
      <c r="B104" s="229" t="str">
        <f>_xlfn.XLOOKUP($A104,'(backend scoring)'!$V$2:$V$333,'(backend scoring)'!$A$2:$A$333,"")</f>
        <v>AIPL-03</v>
      </c>
      <c r="C104" s="229" t="str">
        <f>IFERROR(VLOOKUP($B104,'Institution Evaluation'!$A$55:$E$346,2,0),IFERROR(VLOOKUP($B104,'Privacy Analyst Evaluation'!$A$46:$E$120,2,0),""))&amp;""</f>
        <v>In the event of an incident, can your solution's AI features be disabled in a timely manner?*</v>
      </c>
      <c r="D104" s="229" t="str">
        <f>IFERROR(VLOOKUP($B104,'Institution Evaluation'!$A$55:$E$346,3,0),IFERROR(VLOOKUP($B104,'Privacy Analyst Evaluation'!$A$46:$E$120,3,0),""))&amp;""</f>
        <v>Yes</v>
      </c>
      <c r="E104" s="229" t="str">
        <f>IFERROR(VLOOKUP($B104,'Institution Evaluation'!$A$55:$E$346,4,0),IFERROR(VLOOKUP($B104,'Privacy Analyst Evaluation'!$A$46:$E$120,4,0),""))&amp;""</f>
        <v/>
      </c>
      <c r="F104" s="229" t="str">
        <f>IFERROR(VLOOKUP($B104,'Institution Evaluation'!$A$55:$E$346,5,0),IFERROR(VLOOKUP($B104,'Privacy Analyst Evaluation'!$A$46:$E$120,5,0),""))&amp;""</f>
        <v/>
      </c>
      <c r="G104" s="230"/>
      <c r="H104" s="229" t="str">
        <f>IFERROR(IF($H103+1&gt;'(backend scoring)'!$Q$335,"",$H103+1),"")</f>
        <v/>
      </c>
      <c r="I104" s="229" t="str">
        <f>_xlfn.XLOOKUP($H104,'(backend scoring)'!$S$2:$S$333,'(backend scoring)'!$A$2:$A$333,"")</f>
        <v/>
      </c>
      <c r="J104" s="229" t="str">
        <f>IFERROR(VLOOKUP($I104,'Institution Evaluation'!$A$55:$E$346,2,0),IFERROR(VLOOKUP($I104,'Privacy Analyst Evaluation'!$A$46:$E$120,2,0),""))</f>
        <v/>
      </c>
      <c r="K104" s="229" t="str">
        <f>IFERROR(VLOOKUP($I104,'Institution Evaluation'!$A$55:$E$346,3,0),IFERROR(VLOOKUP($I104,'Privacy Analyst Evaluation'!$A$46:$E$120,3,0),""))&amp;""</f>
        <v/>
      </c>
      <c r="L104" s="229" t="str">
        <f>IFERROR(VLOOKUP($I104,'Institution Evaluation'!$A$55:$E$346,4,0),IFERROR(VLOOKUP($I104,'Privacy Analyst Evaluation'!$A$46:$E$120,4,0),""))&amp;""</f>
        <v/>
      </c>
      <c r="M104" s="229" t="str">
        <f>IFERROR(VLOOKUP($I104,'Institution Evaluation'!$A$55:$E$346,5,0),IFERROR(VLOOKUP($I104,'Privacy Analyst Evaluation'!$A$46:$E$120,5,0),""))&amp;""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60">
      <c r="A105" s="229">
        <f>IFERROR(IF($A104+1&gt;'(backend scoring)'!$T$335,"",$A104+1),"")</f>
        <v>81</v>
      </c>
      <c r="B105" s="229" t="str">
        <f>_xlfn.XLOOKUP($A105,'(backend scoring)'!$V$2:$V$333,'(backend scoring)'!$A$2:$A$333,"")</f>
        <v>AIPL-04</v>
      </c>
      <c r="C105" s="229" t="str">
        <f>IFERROR(VLOOKUP($B105,'Institution Evaluation'!$A$55:$E$346,2,0),IFERROR(VLOOKUP($B105,'Privacy Analyst Evaluation'!$A$46:$E$120,2,0),""))&amp;""</f>
        <v>If disabled because of an incident, can your solution's AI features be re-enabled in a timely manner?*</v>
      </c>
      <c r="D105" s="229" t="str">
        <f>IFERROR(VLOOKUP($B105,'Institution Evaluation'!$A$55:$E$346,3,0),IFERROR(VLOOKUP($B105,'Privacy Analyst Evaluation'!$A$46:$E$120,3,0),""))&amp;""</f>
        <v>Yes</v>
      </c>
      <c r="E105" s="229" t="str">
        <f>IFERROR(VLOOKUP($B105,'Institution Evaluation'!$A$55:$E$346,4,0),IFERROR(VLOOKUP($B105,'Privacy Analyst Evaluation'!$A$46:$E$120,4,0),""))&amp;""</f>
        <v/>
      </c>
      <c r="F105" s="229" t="str">
        <f>IFERROR(VLOOKUP($B105,'Institution Evaluation'!$A$55:$E$346,5,0),IFERROR(VLOOKUP($B105,'Privacy Analyst Evaluation'!$A$46:$E$120,5,0),""))&amp;""</f>
        <v/>
      </c>
      <c r="G105" s="230"/>
      <c r="H105" s="229" t="str">
        <f>IFERROR(IF($H104+1&gt;'(backend scoring)'!$Q$335,"",$H104+1),"")</f>
        <v/>
      </c>
      <c r="I105" s="229" t="str">
        <f>_xlfn.XLOOKUP($H105,'(backend scoring)'!$S$2:$S$333,'(backend scoring)'!$A$2:$A$333,"")</f>
        <v/>
      </c>
      <c r="J105" s="229" t="str">
        <f>IFERROR(VLOOKUP($I105,'Institution Evaluation'!$A$55:$E$346,2,0),IFERROR(VLOOKUP($I105,'Privacy Analyst Evaluation'!$A$46:$E$120,2,0),""))</f>
        <v/>
      </c>
      <c r="K105" s="229" t="str">
        <f>IFERROR(VLOOKUP($I105,'Institution Evaluation'!$A$55:$E$346,3,0),IFERROR(VLOOKUP($I105,'Privacy Analyst Evaluation'!$A$46:$E$120,3,0),""))&amp;""</f>
        <v/>
      </c>
      <c r="L105" s="229" t="str">
        <f>IFERROR(VLOOKUP($I105,'Institution Evaluation'!$A$55:$E$346,4,0),IFERROR(VLOOKUP($I105,'Privacy Analyst Evaluation'!$A$46:$E$120,4,0),""))&amp;""</f>
        <v/>
      </c>
      <c r="M105" s="229" t="str">
        <f>IFERROR(VLOOKUP($I105,'Institution Evaluation'!$A$55:$E$346,5,0),IFERROR(VLOOKUP($I105,'Privacy Analyst Evaluation'!$A$46:$E$120,5,0),""))&amp;""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60">
      <c r="A106" s="229">
        <f>IFERROR(IF($A105+1&gt;'(backend scoring)'!$T$335,"",$A105+1),"")</f>
        <v>82</v>
      </c>
      <c r="B106" s="229" t="str">
        <f>_xlfn.XLOOKUP($A106,'(backend scoring)'!$V$2:$V$333,'(backend scoring)'!$A$2:$A$333,"")</f>
        <v>AISC-01</v>
      </c>
      <c r="C106" s="229" t="str">
        <f>IFERROR(VLOOKUP($B106,'Institution Evaluation'!$A$55:$E$346,2,0),IFERROR(VLOOKUP($B106,'Privacy Analyst Evaluation'!$A$46:$E$120,2,0),""))&amp;""</f>
        <v>If sensitive data is introduced to your solution's AI model, can the data be removed from the AI model by request?*</v>
      </c>
      <c r="D106" s="229" t="str">
        <f>IFERROR(VLOOKUP($B106,'Institution Evaluation'!$A$55:$E$346,3,0),IFERROR(VLOOKUP($B106,'Privacy Analyst Evaluation'!$A$46:$E$120,3,0),""))&amp;""</f>
        <v>Yes</v>
      </c>
      <c r="E106" s="229" t="str">
        <f>IFERROR(VLOOKUP($B106,'Institution Evaluation'!$A$55:$E$346,4,0),IFERROR(VLOOKUP($B106,'Privacy Analyst Evaluation'!$A$46:$E$120,4,0),""))&amp;""</f>
        <v/>
      </c>
      <c r="F106" s="229" t="str">
        <f>IFERROR(VLOOKUP($B106,'Institution Evaluation'!$A$55:$E$346,5,0),IFERROR(VLOOKUP($B106,'Privacy Analyst Evaluation'!$A$46:$E$120,5,0),""))&amp;""</f>
        <v/>
      </c>
      <c r="G106" s="230"/>
      <c r="H106" s="229" t="str">
        <f>IFERROR(IF($H105+1&gt;'(backend scoring)'!$Q$335,"",$H105+1),"")</f>
        <v/>
      </c>
      <c r="I106" s="229" t="str">
        <f>_xlfn.XLOOKUP($H106,'(backend scoring)'!$S$2:$S$333,'(backend scoring)'!$A$2:$A$333,"")</f>
        <v/>
      </c>
      <c r="J106" s="229" t="str">
        <f>IFERROR(VLOOKUP($I106,'Institution Evaluation'!$A$55:$E$346,2,0),IFERROR(VLOOKUP($I106,'Privacy Analyst Evaluation'!$A$46:$E$120,2,0),""))</f>
        <v/>
      </c>
      <c r="K106" s="229" t="str">
        <f>IFERROR(VLOOKUP($I106,'Institution Evaluation'!$A$55:$E$346,3,0),IFERROR(VLOOKUP($I106,'Privacy Analyst Evaluation'!$A$46:$E$120,3,0),""))&amp;""</f>
        <v/>
      </c>
      <c r="L106" s="229" t="str">
        <f>IFERROR(VLOOKUP($I106,'Institution Evaluation'!$A$55:$E$346,4,0),IFERROR(VLOOKUP($I106,'Privacy Analyst Evaluation'!$A$46:$E$120,4,0),""))&amp;""</f>
        <v/>
      </c>
      <c r="M106" s="229" t="str">
        <f>IFERROR(VLOOKUP($I106,'Institution Evaluation'!$A$55:$E$346,5,0),IFERROR(VLOOKUP($I106,'Privacy Analyst Evaluation'!$A$46:$E$120,5,0),""))&amp;""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45">
      <c r="A107" s="229">
        <f>IFERROR(IF($A106+1&gt;'(backend scoring)'!$T$335,"",$A106+1),"")</f>
        <v>83</v>
      </c>
      <c r="B107" s="229" t="str">
        <f>_xlfn.XLOOKUP($A107,'(backend scoring)'!$V$2:$V$333,'(backend scoring)'!$A$2:$A$333,"")</f>
        <v>AISC-02</v>
      </c>
      <c r="C107" s="229" t="str">
        <f>IFERROR(VLOOKUP($B107,'Institution Evaluation'!$A$55:$E$346,2,0),IFERROR(VLOOKUP($B107,'Privacy Analyst Evaluation'!$A$46:$E$120,2,0),""))&amp;""</f>
        <v>Is user input data used to influence your solution's AI model?*</v>
      </c>
      <c r="D107" s="229" t="str">
        <f>IFERROR(VLOOKUP($B107,'Institution Evaluation'!$A$55:$E$346,3,0),IFERROR(VLOOKUP($B107,'Privacy Analyst Evaluation'!$A$46:$E$120,3,0),""))&amp;""</f>
        <v>No</v>
      </c>
      <c r="E107" s="229" t="str">
        <f>IFERROR(VLOOKUP($B107,'Institution Evaluation'!$A$55:$E$346,4,0),IFERROR(VLOOKUP($B107,'Privacy Analyst Evaluation'!$A$46:$E$120,4,0),""))&amp;""</f>
        <v/>
      </c>
      <c r="F107" s="229" t="str">
        <f>IFERROR(VLOOKUP($B107,'Institution Evaluation'!$A$55:$E$346,5,0),IFERROR(VLOOKUP($B107,'Privacy Analyst Evaluation'!$A$46:$E$120,5,0),""))&amp;""</f>
        <v/>
      </c>
      <c r="G107" s="230"/>
      <c r="H107" s="229" t="str">
        <f>IFERROR(IF($H106+1&gt;'(backend scoring)'!$Q$335,"",$H106+1),"")</f>
        <v/>
      </c>
      <c r="I107" s="229" t="str">
        <f>_xlfn.XLOOKUP($H107,'(backend scoring)'!$S$2:$S$333,'(backend scoring)'!$A$2:$A$333,"")</f>
        <v/>
      </c>
      <c r="J107" s="229" t="str">
        <f>IFERROR(VLOOKUP($I107,'Institution Evaluation'!$A$55:$E$346,2,0),IFERROR(VLOOKUP($I107,'Privacy Analyst Evaluation'!$A$46:$E$120,2,0),""))</f>
        <v/>
      </c>
      <c r="K107" s="229" t="str">
        <f>IFERROR(VLOOKUP($I107,'Institution Evaluation'!$A$55:$E$346,3,0),IFERROR(VLOOKUP($I107,'Privacy Analyst Evaluation'!$A$46:$E$120,3,0),""))&amp;""</f>
        <v/>
      </c>
      <c r="L107" s="229" t="str">
        <f>IFERROR(VLOOKUP($I107,'Institution Evaluation'!$A$55:$E$346,4,0),IFERROR(VLOOKUP($I107,'Privacy Analyst Evaluation'!$A$46:$E$120,4,0),""))&amp;""</f>
        <v/>
      </c>
      <c r="M107" s="229" t="str">
        <f>IFERROR(VLOOKUP($I107,'Institution Evaluation'!$A$55:$E$346,5,0),IFERROR(VLOOKUP($I107,'Privacy Analyst Evaluation'!$A$46:$E$120,5,0),""))&amp;""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60">
      <c r="A108" s="229">
        <f>IFERROR(IF($A107+1&gt;'(backend scoring)'!$T$335,"",$A107+1),"")</f>
        <v>84</v>
      </c>
      <c r="B108" s="229" t="str">
        <f>_xlfn.XLOOKUP($A108,'(backend scoring)'!$V$2:$V$333,'(backend scoring)'!$A$2:$A$333,"")</f>
        <v>AISC-03</v>
      </c>
      <c r="C108" s="229" t="str">
        <f>IFERROR(VLOOKUP($B108,'Institution Evaluation'!$A$55:$E$346,2,0),IFERROR(VLOOKUP($B108,'Privacy Analyst Evaluation'!$A$46:$E$120,2,0),""))&amp;""</f>
        <v>Do you provide logging for your solution's AI feature(s) that includes user, date, and action taken?*</v>
      </c>
      <c r="D108" s="229" t="str">
        <f>IFERROR(VLOOKUP($B108,'Institution Evaluation'!$A$55:$E$346,3,0),IFERROR(VLOOKUP($B108,'Privacy Analyst Evaluation'!$A$46:$E$120,3,0),""))&amp;""</f>
        <v>Yes</v>
      </c>
      <c r="E108" s="229" t="str">
        <f>IFERROR(VLOOKUP($B108,'Institution Evaluation'!$A$55:$E$346,4,0),IFERROR(VLOOKUP($B108,'Privacy Analyst Evaluation'!$A$46:$E$120,4,0),""))&amp;""</f>
        <v/>
      </c>
      <c r="F108" s="229" t="str">
        <f>IFERROR(VLOOKUP($B108,'Institution Evaluation'!$A$55:$E$346,5,0),IFERROR(VLOOKUP($B108,'Privacy Analyst Evaluation'!$A$46:$E$120,5,0),""))&amp;""</f>
        <v/>
      </c>
      <c r="G108" s="230"/>
      <c r="H108" s="229" t="str">
        <f>IFERROR(IF($H107+1&gt;'(backend scoring)'!$Q$335,"",$H107+1),"")</f>
        <v/>
      </c>
      <c r="I108" s="229" t="str">
        <f>_xlfn.XLOOKUP($H108,'(backend scoring)'!$S$2:$S$333,'(backend scoring)'!$A$2:$A$333,"")</f>
        <v/>
      </c>
      <c r="J108" s="229" t="str">
        <f>IFERROR(VLOOKUP($I108,'Institution Evaluation'!$A$55:$E$346,2,0),IFERROR(VLOOKUP($I108,'Privacy Analyst Evaluation'!$A$46:$E$120,2,0),""))</f>
        <v/>
      </c>
      <c r="K108" s="229" t="str">
        <f>IFERROR(VLOOKUP($I108,'Institution Evaluation'!$A$55:$E$346,3,0),IFERROR(VLOOKUP($I108,'Privacy Analyst Evaluation'!$A$46:$E$120,3,0),""))&amp;""</f>
        <v/>
      </c>
      <c r="L108" s="229" t="str">
        <f>IFERROR(VLOOKUP($I108,'Institution Evaluation'!$A$55:$E$346,4,0),IFERROR(VLOOKUP($I108,'Privacy Analyst Evaluation'!$A$46:$E$120,4,0),""))&amp;""</f>
        <v/>
      </c>
      <c r="M108" s="229" t="str">
        <f>IFERROR(VLOOKUP($I108,'Institution Evaluation'!$A$55:$E$346,5,0),IFERROR(VLOOKUP($I108,'Privacy Analyst Evaluation'!$A$46:$E$120,5,0),""))&amp;""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30">
      <c r="A109" s="229">
        <f>IFERROR(IF($A108+1&gt;'(backend scoring)'!$T$335,"",$A108+1),"")</f>
        <v>85</v>
      </c>
      <c r="B109" s="229" t="str">
        <f>_xlfn.XLOOKUP($A109,'(backend scoring)'!$V$2:$V$333,'(backend scoring)'!$A$2:$A$333,"")</f>
        <v>AIML-01</v>
      </c>
      <c r="C109" s="229" t="str">
        <f>IFERROR(VLOOKUP($B109,'Institution Evaluation'!$A$55:$E$346,2,0),IFERROR(VLOOKUP($B109,'Privacy Analyst Evaluation'!$A$46:$E$120,2,0),""))&amp;""</f>
        <v>Do you separate ML training data from your ML solution data?*</v>
      </c>
      <c r="D109" s="229" t="str">
        <f>IFERROR(VLOOKUP($B109,'Institution Evaluation'!$A$55:$E$346,3,0),IFERROR(VLOOKUP($B109,'Privacy Analyst Evaluation'!$A$46:$E$120,3,0),""))&amp;""</f>
        <v>Yes</v>
      </c>
      <c r="E109" s="229" t="str">
        <f>IFERROR(VLOOKUP($B109,'Institution Evaluation'!$A$55:$E$346,4,0),IFERROR(VLOOKUP($B109,'Privacy Analyst Evaluation'!$A$46:$E$120,4,0),""))&amp;""</f>
        <v/>
      </c>
      <c r="F109" s="229" t="str">
        <f>IFERROR(VLOOKUP($B109,'Institution Evaluation'!$A$55:$E$346,5,0),IFERROR(VLOOKUP($B109,'Privacy Analyst Evaluation'!$A$46:$E$120,5,0),""))&amp;""</f>
        <v/>
      </c>
      <c r="G109" s="230"/>
      <c r="H109" s="229" t="str">
        <f>IFERROR(IF($H108+1&gt;'(backend scoring)'!$Q$335,"",$H108+1),"")</f>
        <v/>
      </c>
      <c r="I109" s="229" t="str">
        <f>_xlfn.XLOOKUP($H109,'(backend scoring)'!$S$2:$S$333,'(backend scoring)'!$A$2:$A$333,"")</f>
        <v/>
      </c>
      <c r="J109" s="229" t="str">
        <f>IFERROR(VLOOKUP($I109,'Institution Evaluation'!$A$55:$E$346,2,0),IFERROR(VLOOKUP($I109,'Privacy Analyst Evaluation'!$A$46:$E$120,2,0),""))</f>
        <v/>
      </c>
      <c r="K109" s="229" t="str">
        <f>IFERROR(VLOOKUP($I109,'Institution Evaluation'!$A$55:$E$346,3,0),IFERROR(VLOOKUP($I109,'Privacy Analyst Evaluation'!$A$46:$E$120,3,0),""))&amp;""</f>
        <v/>
      </c>
      <c r="L109" s="229" t="str">
        <f>IFERROR(VLOOKUP($I109,'Institution Evaluation'!$A$55:$E$346,4,0),IFERROR(VLOOKUP($I109,'Privacy Analyst Evaluation'!$A$46:$E$120,4,0),""))&amp;""</f>
        <v/>
      </c>
      <c r="M109" s="229" t="str">
        <f>IFERROR(VLOOKUP($I109,'Institution Evaluation'!$A$55:$E$346,5,0),IFERROR(VLOOKUP($I109,'Privacy Analyst Evaluation'!$A$46:$E$120,5,0),""))&amp;""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30">
      <c r="A110" s="229">
        <f>IFERROR(IF($A109+1&gt;'(backend scoring)'!$T$335,"",$A109+1),"")</f>
        <v>86</v>
      </c>
      <c r="B110" s="229" t="str">
        <f>_xlfn.XLOOKUP($A110,'(backend scoring)'!$V$2:$V$333,'(backend scoring)'!$A$2:$A$333,"")</f>
        <v>AIML-02</v>
      </c>
      <c r="C110" s="229" t="str">
        <f>IFERROR(VLOOKUP($B110,'Institution Evaluation'!$A$55:$E$346,2,0),IFERROR(VLOOKUP($B110,'Privacy Analyst Evaluation'!$A$46:$E$120,2,0),""))&amp;""</f>
        <v>Do you authenticate and verify your ML model's feedback?*</v>
      </c>
      <c r="D110" s="229" t="str">
        <f>IFERROR(VLOOKUP($B110,'Institution Evaluation'!$A$55:$E$346,3,0),IFERROR(VLOOKUP($B110,'Privacy Analyst Evaluation'!$A$46:$E$120,3,0),""))&amp;""</f>
        <v>Yes</v>
      </c>
      <c r="E110" s="229" t="str">
        <f>IFERROR(VLOOKUP($B110,'Institution Evaluation'!$A$55:$E$346,4,0),IFERROR(VLOOKUP($B110,'Privacy Analyst Evaluation'!$A$46:$E$120,4,0),""))&amp;""</f>
        <v/>
      </c>
      <c r="F110" s="229" t="str">
        <f>IFERROR(VLOOKUP($B110,'Institution Evaluation'!$A$55:$E$346,5,0),IFERROR(VLOOKUP($B110,'Privacy Analyst Evaluation'!$A$46:$E$120,5,0),""))&amp;""</f>
        <v/>
      </c>
      <c r="G110" s="230"/>
      <c r="H110" s="229" t="str">
        <f>IFERROR(IF($H109+1&gt;'(backend scoring)'!$Q$335,"",$H109+1),"")</f>
        <v/>
      </c>
      <c r="I110" s="229" t="str">
        <f>_xlfn.XLOOKUP($H110,'(backend scoring)'!$S$2:$S$333,'(backend scoring)'!$A$2:$A$333,"")</f>
        <v/>
      </c>
      <c r="J110" s="229" t="str">
        <f>IFERROR(VLOOKUP($I110,'Institution Evaluation'!$A$55:$E$346,2,0),IFERROR(VLOOKUP($I110,'Privacy Analyst Evaluation'!$A$46:$E$120,2,0),""))</f>
        <v/>
      </c>
      <c r="K110" s="229" t="str">
        <f>IFERROR(VLOOKUP($I110,'Institution Evaluation'!$A$55:$E$346,3,0),IFERROR(VLOOKUP($I110,'Privacy Analyst Evaluation'!$A$46:$E$120,3,0),""))&amp;""</f>
        <v/>
      </c>
      <c r="L110" s="229" t="str">
        <f>IFERROR(VLOOKUP($I110,'Institution Evaluation'!$A$55:$E$346,4,0),IFERROR(VLOOKUP($I110,'Privacy Analyst Evaluation'!$A$46:$E$120,4,0),""))&amp;""</f>
        <v/>
      </c>
      <c r="M110" s="229" t="str">
        <f>IFERROR(VLOOKUP($I110,'Institution Evaluation'!$A$55:$E$346,5,0),IFERROR(VLOOKUP($I110,'Privacy Analyst Evaluation'!$A$46:$E$120,5,0),""))&amp;""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30">
      <c r="A111" s="229">
        <f>IFERROR(IF($A110+1&gt;'(backend scoring)'!$T$335,"",$A110+1),"")</f>
        <v>87</v>
      </c>
      <c r="B111" s="229" t="str">
        <f>_xlfn.XLOOKUP($A111,'(backend scoring)'!$V$2:$V$333,'(backend scoring)'!$A$2:$A$333,"")</f>
        <v>AILM-01</v>
      </c>
      <c r="C111" s="229" t="str">
        <f>IFERROR(VLOOKUP($B111,'Institution Evaluation'!$A$55:$E$346,2,0),IFERROR(VLOOKUP($B111,'Privacy Analyst Evaluation'!$A$46:$E$120,2,0),""))&amp;""</f>
        <v>Do you limit your solution's LLM privileges by default?*</v>
      </c>
      <c r="D111" s="229" t="str">
        <f>IFERROR(VLOOKUP($B111,'Institution Evaluation'!$A$55:$E$346,3,0),IFERROR(VLOOKUP($B111,'Privacy Analyst Evaluation'!$A$46:$E$120,3,0),""))&amp;""</f>
        <v>Yes</v>
      </c>
      <c r="E111" s="229" t="str">
        <f>IFERROR(VLOOKUP($B111,'Institution Evaluation'!$A$55:$E$346,4,0),IFERROR(VLOOKUP($B111,'Privacy Analyst Evaluation'!$A$46:$E$120,4,0),""))&amp;""</f>
        <v/>
      </c>
      <c r="F111" s="229" t="str">
        <f>IFERROR(VLOOKUP($B111,'Institution Evaluation'!$A$55:$E$346,5,0),IFERROR(VLOOKUP($B111,'Privacy Analyst Evaluation'!$A$46:$E$120,5,0),""))&amp;""</f>
        <v/>
      </c>
      <c r="G111" s="230"/>
      <c r="H111" s="229" t="str">
        <f>IFERROR(IF($H110+1&gt;'(backend scoring)'!$Q$335,"",$H110+1),"")</f>
        <v/>
      </c>
      <c r="I111" s="229" t="str">
        <f>_xlfn.XLOOKUP($H111,'(backend scoring)'!$S$2:$S$333,'(backend scoring)'!$A$2:$A$333,"")</f>
        <v/>
      </c>
      <c r="J111" s="229" t="str">
        <f>IFERROR(VLOOKUP($I111,'Institution Evaluation'!$A$55:$E$346,2,0),IFERROR(VLOOKUP($I111,'Privacy Analyst Evaluation'!$A$46:$E$120,2,0),""))</f>
        <v/>
      </c>
      <c r="K111" s="229" t="str">
        <f>IFERROR(VLOOKUP($I111,'Institution Evaluation'!$A$55:$E$346,3,0),IFERROR(VLOOKUP($I111,'Privacy Analyst Evaluation'!$A$46:$E$120,3,0),""))&amp;""</f>
        <v/>
      </c>
      <c r="L111" s="229" t="str">
        <f>IFERROR(VLOOKUP($I111,'Institution Evaluation'!$A$55:$E$346,4,0),IFERROR(VLOOKUP($I111,'Privacy Analyst Evaluation'!$A$46:$E$120,4,0),""))&amp;""</f>
        <v/>
      </c>
      <c r="M111" s="229" t="str">
        <f>IFERROR(VLOOKUP($I111,'Institution Evaluation'!$A$55:$E$346,5,0),IFERROR(VLOOKUP($I111,'Privacy Analyst Evaluation'!$A$46:$E$120,5,0),""))&amp;""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45">
      <c r="A112" s="229">
        <f>IFERROR(IF($A111+1&gt;'(backend scoring)'!$T$335,"",$A111+1),"")</f>
        <v>88</v>
      </c>
      <c r="B112" s="229" t="str">
        <f>_xlfn.XLOOKUP($A112,'(backend scoring)'!$V$2:$V$333,'(backend scoring)'!$A$2:$A$333,"")</f>
        <v>AILM-02</v>
      </c>
      <c r="C112" s="229" t="str">
        <f>IFERROR(VLOOKUP($B112,'Institution Evaluation'!$A$55:$E$346,2,0),IFERROR(VLOOKUP($B112,'Privacy Analyst Evaluation'!$A$46:$E$120,2,0),""))&amp;""</f>
        <v>Is your LLM training data vetted, validated, and verified before training the solution's AI model?*</v>
      </c>
      <c r="D112" s="229" t="str">
        <f>IFERROR(VLOOKUP($B112,'Institution Evaluation'!$A$55:$E$346,3,0),IFERROR(VLOOKUP($B112,'Privacy Analyst Evaluation'!$A$46:$E$120,3,0),""))&amp;""</f>
        <v>Yes</v>
      </c>
      <c r="E112" s="229" t="str">
        <f>IFERROR(VLOOKUP($B112,'Institution Evaluation'!$A$55:$E$346,4,0),IFERROR(VLOOKUP($B112,'Privacy Analyst Evaluation'!$A$46:$E$120,4,0),""))&amp;""</f>
        <v/>
      </c>
      <c r="F112" s="229" t="str">
        <f>IFERROR(VLOOKUP($B112,'Institution Evaluation'!$A$55:$E$346,5,0),IFERROR(VLOOKUP($B112,'Privacy Analyst Evaluation'!$A$46:$E$120,5,0),""))&amp;""</f>
        <v/>
      </c>
      <c r="G112" s="230"/>
      <c r="H112" s="229" t="str">
        <f>IFERROR(IF($H111+1&gt;'(backend scoring)'!$Q$335,"",$H111+1),"")</f>
        <v/>
      </c>
      <c r="I112" s="229" t="str">
        <f>_xlfn.XLOOKUP($H112,'(backend scoring)'!$S$2:$S$333,'(backend scoring)'!$A$2:$A$333,"")</f>
        <v/>
      </c>
      <c r="J112" s="229" t="str">
        <f>IFERROR(VLOOKUP($I112,'Institution Evaluation'!$A$55:$E$346,2,0),IFERROR(VLOOKUP($I112,'Privacy Analyst Evaluation'!$A$46:$E$120,2,0),""))</f>
        <v/>
      </c>
      <c r="K112" s="229" t="str">
        <f>IFERROR(VLOOKUP($I112,'Institution Evaluation'!$A$55:$E$346,3,0),IFERROR(VLOOKUP($I112,'Privacy Analyst Evaluation'!$A$46:$E$120,3,0),""))&amp;""</f>
        <v/>
      </c>
      <c r="L112" s="229" t="str">
        <f>IFERROR(VLOOKUP($I112,'Institution Evaluation'!$A$55:$E$346,4,0),IFERROR(VLOOKUP($I112,'Privacy Analyst Evaluation'!$A$46:$E$120,4,0),""))&amp;""</f>
        <v/>
      </c>
      <c r="M112" s="229" t="str">
        <f>IFERROR(VLOOKUP($I112,'Institution Evaluation'!$A$55:$E$346,5,0),IFERROR(VLOOKUP($I112,'Privacy Analyst Evaluation'!$A$46:$E$120,5,0),""))&amp;""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ht="45">
      <c r="A113" s="229">
        <f>IFERROR(IF($A112+1&gt;'(backend scoring)'!$T$335,"",$A112+1),"")</f>
        <v>89</v>
      </c>
      <c r="B113" s="229" t="str">
        <f>_xlfn.XLOOKUP($A113,'(backend scoring)'!$V$2:$V$333,'(backend scoring)'!$A$2:$A$333,"")</f>
        <v>AILM-03</v>
      </c>
      <c r="C113" s="229" t="str">
        <f>IFERROR(VLOOKUP($B113,'Institution Evaluation'!$A$55:$E$346,2,0),IFERROR(VLOOKUP($B113,'Privacy Analyst Evaluation'!$A$46:$E$120,2,0),""))&amp;""</f>
        <v>Do any actions taken by your solution's LLM features or plugins require human intervention?*</v>
      </c>
      <c r="D113" s="229" t="str">
        <f>IFERROR(VLOOKUP($B113,'Institution Evaluation'!$A$55:$E$346,3,0),IFERROR(VLOOKUP($B113,'Privacy Analyst Evaluation'!$A$46:$E$120,3,0),""))&amp;""</f>
        <v>Yes</v>
      </c>
      <c r="E113" s="229" t="str">
        <f>IFERROR(VLOOKUP($B113,'Institution Evaluation'!$A$55:$E$346,4,0),IFERROR(VLOOKUP($B113,'Privacy Analyst Evaluation'!$A$46:$E$120,4,0),""))&amp;""</f>
        <v/>
      </c>
      <c r="F113" s="229" t="str">
        <f>IFERROR(VLOOKUP($B113,'Institution Evaluation'!$A$55:$E$346,5,0),IFERROR(VLOOKUP($B113,'Privacy Analyst Evaluation'!$A$46:$E$120,5,0),""))&amp;""</f>
        <v/>
      </c>
      <c r="G113" s="230"/>
      <c r="H113" s="229" t="str">
        <f>IFERROR(IF($H112+1&gt;'(backend scoring)'!$Q$335,"",$H112+1),"")</f>
        <v/>
      </c>
      <c r="I113" s="229" t="str">
        <f>_xlfn.XLOOKUP($H113,'(backend scoring)'!$S$2:$S$333,'(backend scoring)'!$A$2:$A$333,"")</f>
        <v/>
      </c>
      <c r="J113" s="229" t="str">
        <f>IFERROR(VLOOKUP($I113,'Institution Evaluation'!$A$55:$E$346,2,0),IFERROR(VLOOKUP($I113,'Privacy Analyst Evaluation'!$A$46:$E$120,2,0),""))</f>
        <v/>
      </c>
      <c r="K113" s="229" t="str">
        <f>IFERROR(VLOOKUP($I113,'Institution Evaluation'!$A$55:$E$346,3,0),IFERROR(VLOOKUP($I113,'Privacy Analyst Evaluation'!$A$46:$E$120,3,0),""))&amp;""</f>
        <v/>
      </c>
      <c r="L113" s="229" t="str">
        <f>IFERROR(VLOOKUP($I113,'Institution Evaluation'!$A$55:$E$346,4,0),IFERROR(VLOOKUP($I113,'Privacy Analyst Evaluation'!$A$46:$E$120,4,0),""))&amp;""</f>
        <v/>
      </c>
      <c r="M113" s="229" t="str">
        <f>IFERROR(VLOOKUP($I113,'Institution Evaluation'!$A$55:$E$346,5,0),IFERROR(VLOOKUP($I113,'Privacy Analyst Evaluation'!$A$46:$E$120,5,0),""))&amp;""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ht="45">
      <c r="A114" s="229">
        <f>IFERROR(IF($A113+1&gt;'(backend scoring)'!$T$335,"",$A113+1),"")</f>
        <v>90</v>
      </c>
      <c r="B114" s="229" t="str">
        <f>_xlfn.XLOOKUP($A114,'(backend scoring)'!$V$2:$V$333,'(backend scoring)'!$A$2:$A$333,"")</f>
        <v>AILM-04</v>
      </c>
      <c r="C114" s="229" t="str">
        <f>IFERROR(VLOOKUP($B114,'Institution Evaluation'!$A$55:$E$346,2,0),IFERROR(VLOOKUP($B114,'Privacy Analyst Evaluation'!$A$46:$E$120,2,0),""))&amp;""</f>
        <v>Do you limit multiple LLM model plugins being called as part of a single input?*</v>
      </c>
      <c r="D114" s="229" t="str">
        <f>IFERROR(VLOOKUP($B114,'Institution Evaluation'!$A$55:$E$346,3,0),IFERROR(VLOOKUP($B114,'Privacy Analyst Evaluation'!$A$46:$E$120,3,0),""))&amp;""</f>
        <v>Yes</v>
      </c>
      <c r="E114" s="229" t="str">
        <f>IFERROR(VLOOKUP($B114,'Institution Evaluation'!$A$55:$E$346,4,0),IFERROR(VLOOKUP($B114,'Privacy Analyst Evaluation'!$A$46:$E$120,4,0),""))&amp;""</f>
        <v/>
      </c>
      <c r="F114" s="229" t="str">
        <f>IFERROR(VLOOKUP($B114,'Institution Evaluation'!$A$55:$E$346,5,0),IFERROR(VLOOKUP($B114,'Privacy Analyst Evaluation'!$A$46:$E$120,5,0),""))&amp;""</f>
        <v/>
      </c>
      <c r="G114" s="230"/>
      <c r="H114" s="229" t="str">
        <f>IFERROR(IF($H113+1&gt;'(backend scoring)'!$Q$335,"",$H113+1),"")</f>
        <v/>
      </c>
      <c r="I114" s="229" t="str">
        <f>_xlfn.XLOOKUP($H114,'(backend scoring)'!$S$2:$S$333,'(backend scoring)'!$A$2:$A$333,"")</f>
        <v/>
      </c>
      <c r="J114" s="229" t="str">
        <f>IFERROR(VLOOKUP($I114,'Institution Evaluation'!$A$55:$E$346,2,0),IFERROR(VLOOKUP($I114,'Privacy Analyst Evaluation'!$A$46:$E$120,2,0),""))</f>
        <v/>
      </c>
      <c r="K114" s="229" t="str">
        <f>IFERROR(VLOOKUP($I114,'Institution Evaluation'!$A$55:$E$346,3,0),IFERROR(VLOOKUP($I114,'Privacy Analyst Evaluation'!$A$46:$E$120,3,0),""))&amp;""</f>
        <v/>
      </c>
      <c r="L114" s="229" t="str">
        <f>IFERROR(VLOOKUP($I114,'Institution Evaluation'!$A$55:$E$346,4,0),IFERROR(VLOOKUP($I114,'Privacy Analyst Evaluation'!$A$46:$E$120,4,0),""))&amp;""</f>
        <v/>
      </c>
      <c r="M114" s="229" t="str">
        <f>IFERROR(VLOOKUP($I114,'Institution Evaluation'!$A$55:$E$346,5,0),IFERROR(VLOOKUP($I114,'Privacy Analyst Evaluation'!$A$46:$E$120,5,0),""))&amp;""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c r="A115" s="229" t="str">
        <f>IFERROR(IF($A114+1&gt;'(backend scoring)'!$T$335,"",$A114+1),"")</f>
        <v/>
      </c>
      <c r="B115" s="229" t="str">
        <f>_xlfn.XLOOKUP($A115,'(backend scoring)'!$V$2:$V$333,'(backend scoring)'!$A$2:$A$333,"")</f>
        <v/>
      </c>
      <c r="C115" s="229" t="str">
        <f>IFERROR(VLOOKUP($B115,'Institution Evaluation'!$A$55:$E$346,2,0),IFERROR(VLOOKUP($B115,'Privacy Analyst Evaluation'!$A$46:$E$120,2,0),""))&amp;""</f>
        <v/>
      </c>
      <c r="D115" s="229" t="str">
        <f>IFERROR(VLOOKUP($B115,'Institution Evaluation'!$A$55:$E$346,3,0),IFERROR(VLOOKUP($B115,'Privacy Analyst Evaluation'!$A$46:$E$120,3,0),""))&amp;""</f>
        <v/>
      </c>
      <c r="E115" s="229" t="str">
        <f>IFERROR(VLOOKUP($B115,'Institution Evaluation'!$A$55:$E$346,4,0),IFERROR(VLOOKUP($B115,'Privacy Analyst Evaluation'!$A$46:$E$120,4,0),""))&amp;""</f>
        <v/>
      </c>
      <c r="F115" s="229" t="str">
        <f>IFERROR(VLOOKUP($B115,'Institution Evaluation'!$A$55:$E$346,5,0),IFERROR(VLOOKUP($B115,'Privacy Analyst Evaluation'!$A$46:$E$120,5,0),""))&amp;""</f>
        <v/>
      </c>
      <c r="G115" s="230"/>
      <c r="H115" s="229" t="str">
        <f>IFERROR(IF($H114+1&gt;'(backend scoring)'!$Q$335,"",$H114+1),"")</f>
        <v/>
      </c>
      <c r="I115" s="229" t="str">
        <f>_xlfn.XLOOKUP($H115,'(backend scoring)'!$S$2:$S$333,'(backend scoring)'!$A$2:$A$333,"")</f>
        <v/>
      </c>
      <c r="J115" s="229" t="str">
        <f>IFERROR(VLOOKUP($I115,'Institution Evaluation'!$A$55:$E$346,2,0),IFERROR(VLOOKUP($I115,'Privacy Analyst Evaluation'!$A$46:$E$120,2,0),""))</f>
        <v/>
      </c>
      <c r="K115" s="229" t="str">
        <f>IFERROR(VLOOKUP($I115,'Institution Evaluation'!$A$55:$E$346,3,0),IFERROR(VLOOKUP($I115,'Privacy Analyst Evaluation'!$A$46:$E$120,3,0),""))&amp;""</f>
        <v/>
      </c>
      <c r="L115" s="229" t="str">
        <f>IFERROR(VLOOKUP($I115,'Institution Evaluation'!$A$55:$E$346,4,0),IFERROR(VLOOKUP($I115,'Privacy Analyst Evaluation'!$A$46:$E$120,4,0),""))&amp;""</f>
        <v/>
      </c>
      <c r="M115" s="229" t="str">
        <f>IFERROR(VLOOKUP($I115,'Institution Evaluation'!$A$55:$E$346,5,0),IFERROR(VLOOKUP($I115,'Privacy Analyst Evaluation'!$A$46:$E$120,5,0),""))&amp;""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c r="A116" s="229" t="str">
        <f>IFERROR(IF($A115+1&gt;'(backend scoring)'!$T$335,"",$A115+1),"")</f>
        <v/>
      </c>
      <c r="B116" s="229" t="str">
        <f>_xlfn.XLOOKUP($A116,'(backend scoring)'!$V$2:$V$333,'(backend scoring)'!$A$2:$A$333,"")</f>
        <v/>
      </c>
      <c r="C116" s="229" t="str">
        <f>IFERROR(VLOOKUP($B116,'Institution Evaluation'!$A$55:$E$346,2,0),IFERROR(VLOOKUP($B116,'Privacy Analyst Evaluation'!$A$46:$E$120,2,0),""))&amp;""</f>
        <v/>
      </c>
      <c r="D116" s="229" t="str">
        <f>IFERROR(VLOOKUP($B116,'Institution Evaluation'!$A$55:$E$346,3,0),IFERROR(VLOOKUP($B116,'Privacy Analyst Evaluation'!$A$46:$E$120,3,0),""))&amp;""</f>
        <v/>
      </c>
      <c r="E116" s="229" t="str">
        <f>IFERROR(VLOOKUP($B116,'Institution Evaluation'!$A$55:$E$346,4,0),IFERROR(VLOOKUP($B116,'Privacy Analyst Evaluation'!$A$46:$E$120,4,0),""))&amp;""</f>
        <v/>
      </c>
      <c r="F116" s="229" t="str">
        <f>IFERROR(VLOOKUP($B116,'Institution Evaluation'!$A$55:$E$346,5,0),IFERROR(VLOOKUP($B116,'Privacy Analyst Evaluation'!$A$46:$E$120,5,0),""))&amp;""</f>
        <v/>
      </c>
      <c r="G116" s="230"/>
      <c r="H116" s="229" t="str">
        <f>IFERROR(IF($H115+1&gt;'(backend scoring)'!$Q$335,"",$H115+1),"")</f>
        <v/>
      </c>
      <c r="I116" s="229" t="str">
        <f>_xlfn.XLOOKUP($H116,'(backend scoring)'!$S$2:$S$333,'(backend scoring)'!$A$2:$A$333,"")</f>
        <v/>
      </c>
      <c r="J116" s="229" t="str">
        <f>IFERROR(VLOOKUP($I116,'Institution Evaluation'!$A$55:$E$346,2,0),IFERROR(VLOOKUP($I116,'Privacy Analyst Evaluation'!$A$46:$E$120,2,0),""))</f>
        <v/>
      </c>
      <c r="K116" s="229" t="str">
        <f>IFERROR(VLOOKUP($I116,'Institution Evaluation'!$A$55:$E$346,3,0),IFERROR(VLOOKUP($I116,'Privacy Analyst Evaluation'!$A$46:$E$120,3,0),""))&amp;""</f>
        <v/>
      </c>
      <c r="L116" s="229" t="str">
        <f>IFERROR(VLOOKUP($I116,'Institution Evaluation'!$A$55:$E$346,4,0),IFERROR(VLOOKUP($I116,'Privacy Analyst Evaluation'!$A$46:$E$120,4,0),""))&amp;""</f>
        <v/>
      </c>
      <c r="M116" s="229" t="str">
        <f>IFERROR(VLOOKUP($I116,'Institution Evaluation'!$A$55:$E$346,5,0),IFERROR(VLOOKUP($I116,'Privacy Analyst Evaluation'!$A$46:$E$120,5,0),""))&amp;""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c r="A117" s="229" t="str">
        <f>IFERROR(IF($A116+1&gt;'(backend scoring)'!$T$335,"",$A116+1),"")</f>
        <v/>
      </c>
      <c r="B117" s="229" t="str">
        <f>_xlfn.XLOOKUP($A117,'(backend scoring)'!$V$2:$V$333,'(backend scoring)'!$A$2:$A$333,"")</f>
        <v/>
      </c>
      <c r="C117" s="229" t="str">
        <f>IFERROR(VLOOKUP($B117,'Institution Evaluation'!$A$55:$E$346,2,0),IFERROR(VLOOKUP($B117,'Privacy Analyst Evaluation'!$A$46:$E$120,2,0),""))&amp;""</f>
        <v/>
      </c>
      <c r="D117" s="229" t="str">
        <f>IFERROR(VLOOKUP($B117,'Institution Evaluation'!$A$55:$E$346,3,0),IFERROR(VLOOKUP($B117,'Privacy Analyst Evaluation'!$A$46:$E$120,3,0),""))&amp;""</f>
        <v/>
      </c>
      <c r="E117" s="229" t="str">
        <f>IFERROR(VLOOKUP($B117,'Institution Evaluation'!$A$55:$E$346,4,0),IFERROR(VLOOKUP($B117,'Privacy Analyst Evaluation'!$A$46:$E$120,4,0),""))&amp;""</f>
        <v/>
      </c>
      <c r="F117" s="229" t="str">
        <f>IFERROR(VLOOKUP($B117,'Institution Evaluation'!$A$55:$E$346,5,0),IFERROR(VLOOKUP($B117,'Privacy Analyst Evaluation'!$A$46:$E$120,5,0),""))&amp;""</f>
        <v/>
      </c>
      <c r="G117" s="230"/>
      <c r="H117" s="229" t="str">
        <f>IFERROR(IF($H116+1&gt;'(backend scoring)'!$Q$335,"",$H116+1),"")</f>
        <v/>
      </c>
      <c r="I117" s="229" t="str">
        <f>_xlfn.XLOOKUP($H117,'(backend scoring)'!$S$2:$S$333,'(backend scoring)'!$A$2:$A$333,"")</f>
        <v/>
      </c>
      <c r="J117" s="229" t="str">
        <f>IFERROR(VLOOKUP($I117,'Institution Evaluation'!$A$55:$E$346,2,0),IFERROR(VLOOKUP($I117,'Privacy Analyst Evaluation'!$A$46:$E$120,2,0),""))</f>
        <v/>
      </c>
      <c r="K117" s="229" t="str">
        <f>IFERROR(VLOOKUP($I117,'Institution Evaluation'!$A$55:$E$346,3,0),IFERROR(VLOOKUP($I117,'Privacy Analyst Evaluation'!$A$46:$E$120,3,0),""))&amp;""</f>
        <v/>
      </c>
      <c r="L117" s="229" t="str">
        <f>IFERROR(VLOOKUP($I117,'Institution Evaluation'!$A$55:$E$346,4,0),IFERROR(VLOOKUP($I117,'Privacy Analyst Evaluation'!$A$46:$E$120,4,0),""))&amp;""</f>
        <v/>
      </c>
      <c r="M117" s="229" t="str">
        <f>IFERROR(VLOOKUP($I117,'Institution Evaluation'!$A$55:$E$346,5,0),IFERROR(VLOOKUP($I117,'Privacy Analyst Evaluation'!$A$46:$E$120,5,0),""))&amp;""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c r="A118" s="229" t="str">
        <f>IFERROR(IF($A117+1&gt;'(backend scoring)'!$T$335,"",$A117+1),"")</f>
        <v/>
      </c>
      <c r="B118" s="229" t="str">
        <f>_xlfn.XLOOKUP($A118,'(backend scoring)'!$V$2:$V$333,'(backend scoring)'!$A$2:$A$333,"")</f>
        <v/>
      </c>
      <c r="C118" s="229" t="str">
        <f>IFERROR(VLOOKUP($B118,'Institution Evaluation'!$A$55:$E$346,2,0),IFERROR(VLOOKUP($B118,'Privacy Analyst Evaluation'!$A$46:$E$120,2,0),""))&amp;""</f>
        <v/>
      </c>
      <c r="D118" s="229" t="str">
        <f>IFERROR(VLOOKUP($B118,'Institution Evaluation'!$A$55:$E$346,3,0),IFERROR(VLOOKUP($B118,'Privacy Analyst Evaluation'!$A$46:$E$120,3,0),""))&amp;""</f>
        <v/>
      </c>
      <c r="E118" s="229" t="str">
        <f>IFERROR(VLOOKUP($B118,'Institution Evaluation'!$A$55:$E$346,4,0),IFERROR(VLOOKUP($B118,'Privacy Analyst Evaluation'!$A$46:$E$120,4,0),""))&amp;""</f>
        <v/>
      </c>
      <c r="F118" s="229" t="str">
        <f>IFERROR(VLOOKUP($B118,'Institution Evaluation'!$A$55:$E$346,5,0),IFERROR(VLOOKUP($B118,'Privacy Analyst Evaluation'!$A$46:$E$120,5,0),""))&amp;""</f>
        <v/>
      </c>
      <c r="G118" s="230"/>
      <c r="H118" s="229" t="str">
        <f>IFERROR(IF($H117+1&gt;'(backend scoring)'!$Q$335,"",$H117+1),"")</f>
        <v/>
      </c>
      <c r="I118" s="229" t="str">
        <f>_xlfn.XLOOKUP($H118,'(backend scoring)'!$S$2:$S$333,'(backend scoring)'!$A$2:$A$333,"")</f>
        <v/>
      </c>
      <c r="J118" s="229" t="str">
        <f>IFERROR(VLOOKUP($I118,'Institution Evaluation'!$A$55:$E$346,2,0),IFERROR(VLOOKUP($I118,'Privacy Analyst Evaluation'!$A$46:$E$120,2,0),""))</f>
        <v/>
      </c>
      <c r="K118" s="229" t="str">
        <f>IFERROR(VLOOKUP($I118,'Institution Evaluation'!$A$55:$E$346,3,0),IFERROR(VLOOKUP($I118,'Privacy Analyst Evaluation'!$A$46:$E$120,3,0),""))&amp;""</f>
        <v/>
      </c>
      <c r="L118" s="229" t="str">
        <f>IFERROR(VLOOKUP($I118,'Institution Evaluation'!$A$55:$E$346,4,0),IFERROR(VLOOKUP($I118,'Privacy Analyst Evaluation'!$A$46:$E$120,4,0),""))&amp;""</f>
        <v/>
      </c>
      <c r="M118" s="229" t="str">
        <f>IFERROR(VLOOKUP($I118,'Institution Evaluation'!$A$55:$E$346,5,0),IFERROR(VLOOKUP($I118,'Privacy Analyst Evaluation'!$A$46:$E$120,5,0),""))&amp;""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c r="A119" s="229" t="str">
        <f>IFERROR(IF($A118+1&gt;'(backend scoring)'!$T$335,"",$A118+1),"")</f>
        <v/>
      </c>
      <c r="B119" s="229" t="str">
        <f>_xlfn.XLOOKUP($A119,'(backend scoring)'!$V$2:$V$333,'(backend scoring)'!$A$2:$A$333,"")</f>
        <v/>
      </c>
      <c r="C119" s="229" t="str">
        <f>IFERROR(VLOOKUP($B119,'Institution Evaluation'!$A$55:$E$346,2,0),IFERROR(VLOOKUP($B119,'Privacy Analyst Evaluation'!$A$46:$E$120,2,0),""))&amp;""</f>
        <v/>
      </c>
      <c r="D119" s="229" t="str">
        <f>IFERROR(VLOOKUP($B119,'Institution Evaluation'!$A$55:$E$346,3,0),IFERROR(VLOOKUP($B119,'Privacy Analyst Evaluation'!$A$46:$E$120,3,0),""))&amp;""</f>
        <v/>
      </c>
      <c r="E119" s="229" t="str">
        <f>IFERROR(VLOOKUP($B119,'Institution Evaluation'!$A$55:$E$346,4,0),IFERROR(VLOOKUP($B119,'Privacy Analyst Evaluation'!$A$46:$E$120,4,0),""))&amp;""</f>
        <v/>
      </c>
      <c r="F119" s="229" t="str">
        <f>IFERROR(VLOOKUP($B119,'Institution Evaluation'!$A$55:$E$346,5,0),IFERROR(VLOOKUP($B119,'Privacy Analyst Evaluation'!$A$46:$E$120,5,0),""))&amp;""</f>
        <v/>
      </c>
      <c r="G119" s="230"/>
      <c r="H119" s="229" t="str">
        <f>IFERROR(IF($H118+1&gt;'(backend scoring)'!$Q$335,"",$H118+1),"")</f>
        <v/>
      </c>
      <c r="I119" s="229" t="str">
        <f>_xlfn.XLOOKUP($H119,'(backend scoring)'!$S$2:$S$333,'(backend scoring)'!$A$2:$A$333,"")</f>
        <v/>
      </c>
      <c r="J119" s="229" t="str">
        <f>IFERROR(VLOOKUP($I119,'Institution Evaluation'!$A$55:$E$346,2,0),IFERROR(VLOOKUP($I119,'Privacy Analyst Evaluation'!$A$46:$E$120,2,0),""))</f>
        <v/>
      </c>
      <c r="K119" s="229" t="str">
        <f>IFERROR(VLOOKUP($I119,'Institution Evaluation'!$A$55:$E$346,3,0),IFERROR(VLOOKUP($I119,'Privacy Analyst Evaluation'!$A$46:$E$120,3,0),""))&amp;""</f>
        <v/>
      </c>
      <c r="L119" s="229" t="str">
        <f>IFERROR(VLOOKUP($I119,'Institution Evaluation'!$A$55:$E$346,4,0),IFERROR(VLOOKUP($I119,'Privacy Analyst Evaluation'!$A$46:$E$120,4,0),""))&amp;""</f>
        <v/>
      </c>
      <c r="M119" s="229" t="str">
        <f>IFERROR(VLOOKUP($I119,'Institution Evaluation'!$A$55:$E$346,5,0),IFERROR(VLOOKUP($I119,'Privacy Analyst Evaluation'!$A$46:$E$120,5,0),""))&amp;""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c r="A120" s="229" t="str">
        <f>IFERROR(IF($A119+1&gt;'(backend scoring)'!$T$335,"",$A119+1),"")</f>
        <v/>
      </c>
      <c r="B120" s="229" t="str">
        <f>_xlfn.XLOOKUP($A120,'(backend scoring)'!$V$2:$V$333,'(backend scoring)'!$A$2:$A$333,"")</f>
        <v/>
      </c>
      <c r="C120" s="229" t="str">
        <f>IFERROR(VLOOKUP($B120,'Institution Evaluation'!$A$55:$E$346,2,0),IFERROR(VLOOKUP($B120,'Privacy Analyst Evaluation'!$A$46:$E$120,2,0),""))&amp;""</f>
        <v/>
      </c>
      <c r="D120" s="229" t="str">
        <f>IFERROR(VLOOKUP($B120,'Institution Evaluation'!$A$55:$E$346,3,0),IFERROR(VLOOKUP($B120,'Privacy Analyst Evaluation'!$A$46:$E$120,3,0),""))&amp;""</f>
        <v/>
      </c>
      <c r="E120" s="229" t="str">
        <f>IFERROR(VLOOKUP($B120,'Institution Evaluation'!$A$55:$E$346,4,0),IFERROR(VLOOKUP($B120,'Privacy Analyst Evaluation'!$A$46:$E$120,4,0),""))&amp;""</f>
        <v/>
      </c>
      <c r="F120" s="229" t="str">
        <f>IFERROR(VLOOKUP($B120,'Institution Evaluation'!$A$55:$E$346,5,0),IFERROR(VLOOKUP($B120,'Privacy Analyst Evaluation'!$A$46:$E$120,5,0),""))&amp;""</f>
        <v/>
      </c>
      <c r="G120" s="230"/>
      <c r="H120" s="229" t="str">
        <f>IFERROR(IF($H119+1&gt;'(backend scoring)'!$Q$335,"",$H119+1),"")</f>
        <v/>
      </c>
      <c r="I120" s="229" t="str">
        <f>_xlfn.XLOOKUP($H120,'(backend scoring)'!$S$2:$S$333,'(backend scoring)'!$A$2:$A$333,"")</f>
        <v/>
      </c>
      <c r="J120" s="229" t="str">
        <f>IFERROR(VLOOKUP($I120,'Institution Evaluation'!$A$55:$E$346,2,0),IFERROR(VLOOKUP($I120,'Privacy Analyst Evaluation'!$A$46:$E$120,2,0),""))</f>
        <v/>
      </c>
      <c r="K120" s="229" t="str">
        <f>IFERROR(VLOOKUP($I120,'Institution Evaluation'!$A$55:$E$346,3,0),IFERROR(VLOOKUP($I120,'Privacy Analyst Evaluation'!$A$46:$E$120,3,0),""))&amp;""</f>
        <v/>
      </c>
      <c r="L120" s="229" t="str">
        <f>IFERROR(VLOOKUP($I120,'Institution Evaluation'!$A$55:$E$346,4,0),IFERROR(VLOOKUP($I120,'Privacy Analyst Evaluation'!$A$46:$E$120,4,0),""))&amp;""</f>
        <v/>
      </c>
      <c r="M120" s="229" t="str">
        <f>IFERROR(VLOOKUP($I120,'Institution Evaluation'!$A$55:$E$346,5,0),IFERROR(VLOOKUP($I120,'Privacy Analyst Evaluation'!$A$46:$E$120,5,0),""))&amp;""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c r="A121" s="229" t="str">
        <f>IFERROR(IF($A120+1&gt;'(backend scoring)'!$T$335,"",$A120+1),"")</f>
        <v/>
      </c>
      <c r="B121" s="229" t="str">
        <f>_xlfn.XLOOKUP($A121,'(backend scoring)'!$V$2:$V$333,'(backend scoring)'!$A$2:$A$333,"")</f>
        <v/>
      </c>
      <c r="C121" s="229" t="str">
        <f>IFERROR(VLOOKUP($B121,'Institution Evaluation'!$A$55:$E$346,2,0),IFERROR(VLOOKUP($B121,'Privacy Analyst Evaluation'!$A$46:$E$120,2,0),""))&amp;""</f>
        <v/>
      </c>
      <c r="D121" s="229" t="str">
        <f>IFERROR(VLOOKUP($B121,'Institution Evaluation'!$A$55:$E$346,3,0),IFERROR(VLOOKUP($B121,'Privacy Analyst Evaluation'!$A$46:$E$120,3,0),""))&amp;""</f>
        <v/>
      </c>
      <c r="E121" s="229" t="str">
        <f>IFERROR(VLOOKUP($B121,'Institution Evaluation'!$A$55:$E$346,4,0),IFERROR(VLOOKUP($B121,'Privacy Analyst Evaluation'!$A$46:$E$120,4,0),""))&amp;""</f>
        <v/>
      </c>
      <c r="F121" s="229" t="str">
        <f>IFERROR(VLOOKUP($B121,'Institution Evaluation'!$A$55:$E$346,5,0),IFERROR(VLOOKUP($B121,'Privacy Analyst Evaluation'!$A$46:$E$120,5,0),""))&amp;""</f>
        <v/>
      </c>
      <c r="G121" s="230"/>
      <c r="H121" s="229" t="str">
        <f>IFERROR(IF($H120+1&gt;'(backend scoring)'!$Q$335,"",$H120+1),"")</f>
        <v/>
      </c>
      <c r="I121" s="229" t="str">
        <f>_xlfn.XLOOKUP($H121,'(backend scoring)'!$S$2:$S$333,'(backend scoring)'!$A$2:$A$333,"")</f>
        <v/>
      </c>
      <c r="J121" s="229" t="str">
        <f>IFERROR(VLOOKUP($I121,'Institution Evaluation'!$A$55:$E$346,2,0),IFERROR(VLOOKUP($I121,'Privacy Analyst Evaluation'!$A$46:$E$120,2,0),""))</f>
        <v/>
      </c>
      <c r="K121" s="229" t="str">
        <f>IFERROR(VLOOKUP($I121,'Institution Evaluation'!$A$55:$E$346,3,0),IFERROR(VLOOKUP($I121,'Privacy Analyst Evaluation'!$A$46:$E$120,3,0),""))&amp;""</f>
        <v/>
      </c>
      <c r="L121" s="229" t="str">
        <f>IFERROR(VLOOKUP($I121,'Institution Evaluation'!$A$55:$E$346,4,0),IFERROR(VLOOKUP($I121,'Privacy Analyst Evaluation'!$A$46:$E$120,4,0),""))&amp;""</f>
        <v/>
      </c>
      <c r="M121" s="229" t="str">
        <f>IFERROR(VLOOKUP($I121,'Institution Evaluation'!$A$55:$E$346,5,0),IFERROR(VLOOKUP($I121,'Privacy Analyst Evaluation'!$A$46:$E$120,5,0),""))&amp;""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c r="A122" s="229" t="str">
        <f>IFERROR(IF($A121+1&gt;'(backend scoring)'!$T$335,"",$A121+1),"")</f>
        <v/>
      </c>
      <c r="B122" s="229" t="str">
        <f>_xlfn.XLOOKUP($A122,'(backend scoring)'!$V$2:$V$333,'(backend scoring)'!$A$2:$A$333,"")</f>
        <v/>
      </c>
      <c r="C122" s="229" t="str">
        <f>IFERROR(VLOOKUP($B122,'Institution Evaluation'!$A$55:$E$346,2,0),IFERROR(VLOOKUP($B122,'Privacy Analyst Evaluation'!$A$46:$E$120,2,0),""))&amp;""</f>
        <v/>
      </c>
      <c r="D122" s="229" t="str">
        <f>IFERROR(VLOOKUP($B122,'Institution Evaluation'!$A$55:$E$346,3,0),IFERROR(VLOOKUP($B122,'Privacy Analyst Evaluation'!$A$46:$E$120,3,0),""))&amp;""</f>
        <v/>
      </c>
      <c r="E122" s="229" t="str">
        <f>IFERROR(VLOOKUP($B122,'Institution Evaluation'!$A$55:$E$346,4,0),IFERROR(VLOOKUP($B122,'Privacy Analyst Evaluation'!$A$46:$E$120,4,0),""))&amp;""</f>
        <v/>
      </c>
      <c r="F122" s="229" t="str">
        <f>IFERROR(VLOOKUP($B122,'Institution Evaluation'!$A$55:$E$346,5,0),IFERROR(VLOOKUP($B122,'Privacy Analyst Evaluation'!$A$46:$E$120,5,0),""))&amp;""</f>
        <v/>
      </c>
      <c r="G122" s="230"/>
      <c r="H122" s="229" t="str">
        <f>IFERROR(IF($H121+1&gt;'(backend scoring)'!$Q$335,"",$H121+1),"")</f>
        <v/>
      </c>
      <c r="I122" s="229" t="str">
        <f>_xlfn.XLOOKUP($H122,'(backend scoring)'!$S$2:$S$333,'(backend scoring)'!$A$2:$A$333,"")</f>
        <v/>
      </c>
      <c r="J122" s="229" t="str">
        <f>IFERROR(VLOOKUP($I122,'Institution Evaluation'!$A$55:$E$346,2,0),IFERROR(VLOOKUP($I122,'Privacy Analyst Evaluation'!$A$46:$E$120,2,0),""))</f>
        <v/>
      </c>
      <c r="K122" s="229" t="str">
        <f>IFERROR(VLOOKUP($I122,'Institution Evaluation'!$A$55:$E$346,3,0),IFERROR(VLOOKUP($I122,'Privacy Analyst Evaluation'!$A$46:$E$120,3,0),""))&amp;""</f>
        <v/>
      </c>
      <c r="L122" s="229" t="str">
        <f>IFERROR(VLOOKUP($I122,'Institution Evaluation'!$A$55:$E$346,4,0),IFERROR(VLOOKUP($I122,'Privacy Analyst Evaluation'!$A$46:$E$120,4,0),""))&amp;""</f>
        <v/>
      </c>
      <c r="M122" s="229" t="str">
        <f>IFERROR(VLOOKUP($I122,'Institution Evaluation'!$A$55:$E$346,5,0),IFERROR(VLOOKUP($I122,'Privacy Analyst Evaluation'!$A$46:$E$120,5,0),""))&amp;""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c r="A123" s="229" t="str">
        <f>IFERROR(IF($A122+1&gt;'(backend scoring)'!$T$335,"",$A122+1),"")</f>
        <v/>
      </c>
      <c r="B123" s="229" t="str">
        <f>_xlfn.XLOOKUP($A123,'(backend scoring)'!$V$2:$V$333,'(backend scoring)'!$A$2:$A$333,"")</f>
        <v/>
      </c>
      <c r="C123" s="229" t="str">
        <f>IFERROR(VLOOKUP($B123,'Institution Evaluation'!$A$55:$E$346,2,0),IFERROR(VLOOKUP($B123,'Privacy Analyst Evaluation'!$A$46:$E$120,2,0),""))&amp;""</f>
        <v/>
      </c>
      <c r="D123" s="229" t="str">
        <f>IFERROR(VLOOKUP($B123,'Institution Evaluation'!$A$55:$E$346,3,0),IFERROR(VLOOKUP($B123,'Privacy Analyst Evaluation'!$A$46:$E$120,3,0),""))&amp;""</f>
        <v/>
      </c>
      <c r="E123" s="229" t="str">
        <f>IFERROR(VLOOKUP($B123,'Institution Evaluation'!$A$55:$E$346,4,0),IFERROR(VLOOKUP($B123,'Privacy Analyst Evaluation'!$A$46:$E$120,4,0),""))&amp;""</f>
        <v/>
      </c>
      <c r="F123" s="229" t="str">
        <f>IFERROR(VLOOKUP($B123,'Institution Evaluation'!$A$55:$E$346,5,0),IFERROR(VLOOKUP($B123,'Privacy Analyst Evaluation'!$A$46:$E$120,5,0),""))&amp;""</f>
        <v/>
      </c>
      <c r="G123" s="230"/>
      <c r="H123" s="229" t="str">
        <f>IFERROR(IF($H122+1&gt;'(backend scoring)'!$Q$335,"",$H122+1),"")</f>
        <v/>
      </c>
      <c r="I123" s="229" t="str">
        <f>_xlfn.XLOOKUP($H123,'(backend scoring)'!$S$2:$S$333,'(backend scoring)'!$A$2:$A$333,"")</f>
        <v/>
      </c>
      <c r="J123" s="229" t="str">
        <f>IFERROR(VLOOKUP($I123,'Institution Evaluation'!$A$55:$E$346,2,0),IFERROR(VLOOKUP($I123,'Privacy Analyst Evaluation'!$A$46:$E$120,2,0),""))</f>
        <v/>
      </c>
      <c r="K123" s="229" t="str">
        <f>IFERROR(VLOOKUP($I123,'Institution Evaluation'!$A$55:$E$346,3,0),IFERROR(VLOOKUP($I123,'Privacy Analyst Evaluation'!$A$46:$E$120,3,0),""))&amp;""</f>
        <v/>
      </c>
      <c r="L123" s="229" t="str">
        <f>IFERROR(VLOOKUP($I123,'Institution Evaluation'!$A$55:$E$346,4,0),IFERROR(VLOOKUP($I123,'Privacy Analyst Evaluation'!$A$46:$E$120,4,0),""))&amp;""</f>
        <v/>
      </c>
      <c r="M123" s="229" t="str">
        <f>IFERROR(VLOOKUP($I123,'Institution Evaluation'!$A$55:$E$346,5,0),IFERROR(VLOOKUP($I123,'Privacy Analyst Evaluation'!$A$46:$E$120,5,0),""))&amp;""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c r="A124" s="229" t="str">
        <f>IFERROR(IF($A123+1&gt;'(backend scoring)'!$T$335,"",$A123+1),"")</f>
        <v/>
      </c>
      <c r="B124" s="229" t="str">
        <f>_xlfn.XLOOKUP($A124,'(backend scoring)'!$V$2:$V$333,'(backend scoring)'!$A$2:$A$333,"")</f>
        <v/>
      </c>
      <c r="C124" s="229" t="str">
        <f>IFERROR(VLOOKUP($B124,'Institution Evaluation'!$A$55:$E$346,2,0),IFERROR(VLOOKUP($B124,'Privacy Analyst Evaluation'!$A$46:$E$120,2,0),""))&amp;""</f>
        <v/>
      </c>
      <c r="D124" s="229" t="str">
        <f>IFERROR(VLOOKUP($B124,'Institution Evaluation'!$A$55:$E$346,3,0),IFERROR(VLOOKUP($B124,'Privacy Analyst Evaluation'!$A$46:$E$120,3,0),""))&amp;""</f>
        <v/>
      </c>
      <c r="E124" s="229" t="str">
        <f>IFERROR(VLOOKUP($B124,'Institution Evaluation'!$A$55:$E$346,4,0),IFERROR(VLOOKUP($B124,'Privacy Analyst Evaluation'!$A$46:$E$120,4,0),""))&amp;""</f>
        <v/>
      </c>
      <c r="F124" s="229" t="str">
        <f>IFERROR(VLOOKUP($B124,'Institution Evaluation'!$A$55:$E$346,5,0),IFERROR(VLOOKUP($B124,'Privacy Analyst Evaluation'!$A$46:$E$120,5,0),""))&amp;""</f>
        <v/>
      </c>
      <c r="G124" s="230"/>
      <c r="H124" s="229" t="str">
        <f>IFERROR(IF($H123+1&gt;'(backend scoring)'!$Q$335,"",$H123+1),"")</f>
        <v/>
      </c>
      <c r="I124" s="229" t="str">
        <f>_xlfn.XLOOKUP($H124,'(backend scoring)'!$S$2:$S$333,'(backend scoring)'!$A$2:$A$333,"")</f>
        <v/>
      </c>
      <c r="J124" s="229" t="str">
        <f>IFERROR(VLOOKUP($I124,'Institution Evaluation'!$A$55:$E$346,2,0),IFERROR(VLOOKUP($I124,'Privacy Analyst Evaluation'!$A$46:$E$120,2,0),""))</f>
        <v/>
      </c>
      <c r="K124" s="229" t="str">
        <f>IFERROR(VLOOKUP($I124,'Institution Evaluation'!$A$55:$E$346,3,0),IFERROR(VLOOKUP($I124,'Privacy Analyst Evaluation'!$A$46:$E$120,3,0),""))&amp;""</f>
        <v/>
      </c>
      <c r="L124" s="229" t="str">
        <f>IFERROR(VLOOKUP($I124,'Institution Evaluation'!$A$55:$E$346,4,0),IFERROR(VLOOKUP($I124,'Privacy Analyst Evaluation'!$A$46:$E$120,4,0),""))&amp;""</f>
        <v/>
      </c>
      <c r="M124" s="229" t="str">
        <f>IFERROR(VLOOKUP($I124,'Institution Evaluation'!$A$55:$E$346,5,0),IFERROR(VLOOKUP($I124,'Privacy Analyst Evaluation'!$A$46:$E$120,5,0),""))&amp;""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c r="A125" s="229" t="str">
        <f>IFERROR(IF($A124+1&gt;'(backend scoring)'!$T$335,"",$A124+1),"")</f>
        <v/>
      </c>
      <c r="B125" s="229" t="str">
        <f>_xlfn.XLOOKUP($A125,'(backend scoring)'!$V$2:$V$333,'(backend scoring)'!$A$2:$A$333,"")</f>
        <v/>
      </c>
      <c r="C125" s="229" t="str">
        <f>IFERROR(VLOOKUP($B125,'Institution Evaluation'!$A$55:$E$346,2,0),IFERROR(VLOOKUP($B125,'Privacy Analyst Evaluation'!$A$46:$E$120,2,0),""))&amp;""</f>
        <v/>
      </c>
      <c r="D125" s="229" t="str">
        <f>IFERROR(VLOOKUP($B125,'Institution Evaluation'!$A$55:$E$346,3,0),IFERROR(VLOOKUP($B125,'Privacy Analyst Evaluation'!$A$46:$E$120,3,0),""))&amp;""</f>
        <v/>
      </c>
      <c r="E125" s="229" t="str">
        <f>IFERROR(VLOOKUP($B125,'Institution Evaluation'!$A$55:$E$346,4,0),IFERROR(VLOOKUP($B125,'Privacy Analyst Evaluation'!$A$46:$E$120,4,0),""))&amp;""</f>
        <v/>
      </c>
      <c r="F125" s="229" t="str">
        <f>IFERROR(VLOOKUP($B125,'Institution Evaluation'!$A$55:$E$346,5,0),IFERROR(VLOOKUP($B125,'Privacy Analyst Evaluation'!$A$46:$E$120,5,0),""))&amp;""</f>
        <v/>
      </c>
      <c r="G125" s="230"/>
      <c r="H125" s="229" t="str">
        <f>IFERROR(IF($H124+1&gt;'(backend scoring)'!$Q$335,"",$H124+1),"")</f>
        <v/>
      </c>
      <c r="I125" s="229" t="str">
        <f>_xlfn.XLOOKUP($H125,'(backend scoring)'!$S$2:$S$333,'(backend scoring)'!$A$2:$A$333,"")</f>
        <v/>
      </c>
      <c r="J125" s="229" t="str">
        <f>IFERROR(VLOOKUP($I125,'Institution Evaluation'!$A$55:$E$346,2,0),IFERROR(VLOOKUP($I125,'Privacy Analyst Evaluation'!$A$46:$E$120,2,0),""))</f>
        <v/>
      </c>
      <c r="K125" s="229" t="str">
        <f>IFERROR(VLOOKUP($I125,'Institution Evaluation'!$A$55:$E$346,3,0),IFERROR(VLOOKUP($I125,'Privacy Analyst Evaluation'!$A$46:$E$120,3,0),""))&amp;""</f>
        <v/>
      </c>
      <c r="L125" s="229" t="str">
        <f>IFERROR(VLOOKUP($I125,'Institution Evaluation'!$A$55:$E$346,4,0),IFERROR(VLOOKUP($I125,'Privacy Analyst Evaluation'!$A$46:$E$120,4,0),""))&amp;""</f>
        <v/>
      </c>
      <c r="M125" s="229" t="str">
        <f>IFERROR(VLOOKUP($I125,'Institution Evaluation'!$A$55:$E$346,5,0),IFERROR(VLOOKUP($I125,'Privacy Analyst Evaluation'!$A$46:$E$120,5,0),""))&amp;""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c r="A126" s="229" t="str">
        <f>IFERROR(IF($A125+1&gt;'(backend scoring)'!$T$335,"",$A125+1),"")</f>
        <v/>
      </c>
      <c r="B126" s="229" t="str">
        <f>_xlfn.XLOOKUP($A126,'(backend scoring)'!$V$2:$V$333,'(backend scoring)'!$A$2:$A$333,"")</f>
        <v/>
      </c>
      <c r="C126" s="229" t="str">
        <f>IFERROR(VLOOKUP($B126,'Institution Evaluation'!$A$55:$E$346,2,0),IFERROR(VLOOKUP($B126,'Privacy Analyst Evaluation'!$A$46:$E$120,2,0),""))&amp;""</f>
        <v/>
      </c>
      <c r="D126" s="229" t="str">
        <f>IFERROR(VLOOKUP($B126,'Institution Evaluation'!$A$55:$E$346,3,0),IFERROR(VLOOKUP($B126,'Privacy Analyst Evaluation'!$A$46:$E$120,3,0),""))&amp;""</f>
        <v/>
      </c>
      <c r="E126" s="229" t="str">
        <f>IFERROR(VLOOKUP($B126,'Institution Evaluation'!$A$55:$E$346,4,0),IFERROR(VLOOKUP($B126,'Privacy Analyst Evaluation'!$A$46:$E$120,4,0),""))&amp;""</f>
        <v/>
      </c>
      <c r="F126" s="229" t="str">
        <f>IFERROR(VLOOKUP($B126,'Institution Evaluation'!$A$55:$E$346,5,0),IFERROR(VLOOKUP($B126,'Privacy Analyst Evaluation'!$A$46:$E$120,5,0),""))&amp;""</f>
        <v/>
      </c>
      <c r="G126" s="230"/>
      <c r="H126" s="229" t="str">
        <f>IFERROR(IF($H125+1&gt;'(backend scoring)'!$Q$335,"",$H125+1),"")</f>
        <v/>
      </c>
      <c r="I126" s="229" t="str">
        <f>_xlfn.XLOOKUP($H126,'(backend scoring)'!$S$2:$S$333,'(backend scoring)'!$A$2:$A$333,"")</f>
        <v/>
      </c>
      <c r="J126" s="229" t="str">
        <f>IFERROR(VLOOKUP($I126,'Institution Evaluation'!$A$55:$E$346,2,0),IFERROR(VLOOKUP($I126,'Privacy Analyst Evaluation'!$A$46:$E$120,2,0),""))</f>
        <v/>
      </c>
      <c r="K126" s="229" t="str">
        <f>IFERROR(VLOOKUP($I126,'Institution Evaluation'!$A$55:$E$346,3,0),IFERROR(VLOOKUP($I126,'Privacy Analyst Evaluation'!$A$46:$E$120,3,0),""))&amp;""</f>
        <v/>
      </c>
      <c r="L126" s="229" t="str">
        <f>IFERROR(VLOOKUP($I126,'Institution Evaluation'!$A$55:$E$346,4,0),IFERROR(VLOOKUP($I126,'Privacy Analyst Evaluation'!$A$46:$E$120,4,0),""))&amp;""</f>
        <v/>
      </c>
      <c r="M126" s="229" t="str">
        <f>IFERROR(VLOOKUP($I126,'Institution Evaluation'!$A$55:$E$346,5,0),IFERROR(VLOOKUP($I126,'Privacy Analyst Evaluation'!$A$46:$E$120,5,0),""))&amp;""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c r="A127" s="229" t="str">
        <f>IFERROR(IF($A126+1&gt;'(backend scoring)'!$T$335,"",$A126+1),"")</f>
        <v/>
      </c>
      <c r="B127" s="229" t="str">
        <f>_xlfn.XLOOKUP($A127,'(backend scoring)'!$V$2:$V$333,'(backend scoring)'!$A$2:$A$333,"")</f>
        <v/>
      </c>
      <c r="C127" s="229" t="str">
        <f>IFERROR(VLOOKUP($B127,'Institution Evaluation'!$A$55:$E$346,2,0),IFERROR(VLOOKUP($B127,'Privacy Analyst Evaluation'!$A$46:$E$120,2,0),""))&amp;""</f>
        <v/>
      </c>
      <c r="D127" s="229" t="str">
        <f>IFERROR(VLOOKUP($B127,'Institution Evaluation'!$A$55:$E$346,3,0),IFERROR(VLOOKUP($B127,'Privacy Analyst Evaluation'!$A$46:$E$120,3,0),""))&amp;""</f>
        <v/>
      </c>
      <c r="E127" s="229" t="str">
        <f>IFERROR(VLOOKUP($B127,'Institution Evaluation'!$A$55:$E$346,4,0),IFERROR(VLOOKUP($B127,'Privacy Analyst Evaluation'!$A$46:$E$120,4,0),""))&amp;""</f>
        <v/>
      </c>
      <c r="F127" s="229" t="str">
        <f>IFERROR(VLOOKUP($B127,'Institution Evaluation'!$A$55:$E$346,5,0),IFERROR(VLOOKUP($B127,'Privacy Analyst Evaluation'!$A$46:$E$120,5,0),""))&amp;""</f>
        <v/>
      </c>
      <c r="G127" s="230"/>
      <c r="H127" s="229" t="str">
        <f>IFERROR(IF($H126+1&gt;'(backend scoring)'!$Q$335,"",$H126+1),"")</f>
        <v/>
      </c>
      <c r="I127" s="229" t="str">
        <f>_xlfn.XLOOKUP($H127,'(backend scoring)'!$S$2:$S$333,'(backend scoring)'!$A$2:$A$333,"")</f>
        <v/>
      </c>
      <c r="J127" s="229" t="str">
        <f>IFERROR(VLOOKUP($I127,'Institution Evaluation'!$A$55:$E$346,2,0),IFERROR(VLOOKUP($I127,'Privacy Analyst Evaluation'!$A$46:$E$120,2,0),""))</f>
        <v/>
      </c>
      <c r="K127" s="229" t="str">
        <f>IFERROR(VLOOKUP($I127,'Institution Evaluation'!$A$55:$E$346,3,0),IFERROR(VLOOKUP($I127,'Privacy Analyst Evaluation'!$A$46:$E$120,3,0),""))&amp;""</f>
        <v/>
      </c>
      <c r="L127" s="229" t="str">
        <f>IFERROR(VLOOKUP($I127,'Institution Evaluation'!$A$55:$E$346,4,0),IFERROR(VLOOKUP($I127,'Privacy Analyst Evaluation'!$A$46:$E$120,4,0),""))&amp;""</f>
        <v/>
      </c>
      <c r="M127" s="229" t="str">
        <f>IFERROR(VLOOKUP($I127,'Institution Evaluation'!$A$55:$E$346,5,0),IFERROR(VLOOKUP($I127,'Privacy Analyst Evaluation'!$A$46:$E$120,5,0),""))&amp;""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c r="A128" s="229" t="str">
        <f>IFERROR(IF($A127+1&gt;'(backend scoring)'!$T$335,"",$A127+1),"")</f>
        <v/>
      </c>
      <c r="B128" s="229" t="str">
        <f>_xlfn.XLOOKUP($A128,'(backend scoring)'!$V$2:$V$333,'(backend scoring)'!$A$2:$A$333,"")</f>
        <v/>
      </c>
      <c r="C128" s="229" t="str">
        <f>IFERROR(VLOOKUP($B128,'Institution Evaluation'!$A$55:$E$346,2,0),IFERROR(VLOOKUP($B128,'Privacy Analyst Evaluation'!$A$46:$E$120,2,0),""))&amp;""</f>
        <v/>
      </c>
      <c r="D128" s="229" t="str">
        <f>IFERROR(VLOOKUP($B128,'Institution Evaluation'!$A$55:$E$346,3,0),IFERROR(VLOOKUP($B128,'Privacy Analyst Evaluation'!$A$46:$E$120,3,0),""))&amp;""</f>
        <v/>
      </c>
      <c r="E128" s="229" t="str">
        <f>IFERROR(VLOOKUP($B128,'Institution Evaluation'!$A$55:$E$346,4,0),IFERROR(VLOOKUP($B128,'Privacy Analyst Evaluation'!$A$46:$E$120,4,0),""))&amp;""</f>
        <v/>
      </c>
      <c r="F128" s="229" t="str">
        <f>IFERROR(VLOOKUP($B128,'Institution Evaluation'!$A$55:$E$346,5,0),IFERROR(VLOOKUP($B128,'Privacy Analyst Evaluation'!$A$46:$E$120,5,0),""))&amp;""</f>
        <v/>
      </c>
      <c r="G128" s="230"/>
      <c r="H128" s="229" t="str">
        <f>IFERROR(IF($H127+1&gt;'(backend scoring)'!$Q$335,"",$H127+1),"")</f>
        <v/>
      </c>
      <c r="I128" s="229" t="str">
        <f>_xlfn.XLOOKUP($H128,'(backend scoring)'!$S$2:$S$333,'(backend scoring)'!$A$2:$A$333,"")</f>
        <v/>
      </c>
      <c r="J128" s="229" t="str">
        <f>IFERROR(VLOOKUP($I128,'Institution Evaluation'!$A$55:$E$346,2,0),IFERROR(VLOOKUP($I128,'Privacy Analyst Evaluation'!$A$46:$E$120,2,0),""))</f>
        <v/>
      </c>
      <c r="K128" s="229" t="str">
        <f>IFERROR(VLOOKUP($I128,'Institution Evaluation'!$A$55:$E$346,3,0),IFERROR(VLOOKUP($I128,'Privacy Analyst Evaluation'!$A$46:$E$120,3,0),""))&amp;""</f>
        <v/>
      </c>
      <c r="L128" s="229" t="str">
        <f>IFERROR(VLOOKUP($I128,'Institution Evaluation'!$A$55:$E$346,4,0),IFERROR(VLOOKUP($I128,'Privacy Analyst Evaluation'!$A$46:$E$120,4,0),""))&amp;""</f>
        <v/>
      </c>
      <c r="M128" s="229" t="str">
        <f>IFERROR(VLOOKUP($I128,'Institution Evaluation'!$A$55:$E$346,5,0),IFERROR(VLOOKUP($I128,'Privacy Analyst Evaluation'!$A$46:$E$120,5,0),""))&amp;""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c r="A129" s="229" t="str">
        <f>IFERROR(IF($A128+1&gt;'(backend scoring)'!$T$335,"",$A128+1),"")</f>
        <v/>
      </c>
      <c r="B129" s="229" t="str">
        <f>_xlfn.XLOOKUP($A129,'(backend scoring)'!$V$2:$V$333,'(backend scoring)'!$A$2:$A$333,"")</f>
        <v/>
      </c>
      <c r="C129" s="229" t="str">
        <f>IFERROR(VLOOKUP($B129,'Institution Evaluation'!$A$55:$E$346,2,0),IFERROR(VLOOKUP($B129,'Privacy Analyst Evaluation'!$A$46:$E$120,2,0),""))&amp;""</f>
        <v/>
      </c>
      <c r="D129" s="229" t="str">
        <f>IFERROR(VLOOKUP($B129,'Institution Evaluation'!$A$55:$E$346,3,0),IFERROR(VLOOKUP($B129,'Privacy Analyst Evaluation'!$A$46:$E$120,3,0),""))&amp;""</f>
        <v/>
      </c>
      <c r="E129" s="229" t="str">
        <f>IFERROR(VLOOKUP($B129,'Institution Evaluation'!$A$55:$E$346,4,0),IFERROR(VLOOKUP($B129,'Privacy Analyst Evaluation'!$A$46:$E$120,4,0),""))&amp;""</f>
        <v/>
      </c>
      <c r="F129" s="229" t="str">
        <f>IFERROR(VLOOKUP($B129,'Institution Evaluation'!$A$55:$E$346,5,0),IFERROR(VLOOKUP($B129,'Privacy Analyst Evaluation'!$A$46:$E$120,5,0),""))&amp;""</f>
        <v/>
      </c>
      <c r="G129" s="230"/>
      <c r="H129" s="229" t="str">
        <f>IFERROR(IF($H128+1&gt;'(backend scoring)'!$Q$335,"",$H128+1),"")</f>
        <v/>
      </c>
      <c r="I129" s="229" t="str">
        <f>_xlfn.XLOOKUP($H129,'(backend scoring)'!$S$2:$S$333,'(backend scoring)'!$A$2:$A$333,"")</f>
        <v/>
      </c>
      <c r="J129" s="229" t="str">
        <f>IFERROR(VLOOKUP($I129,'Institution Evaluation'!$A$55:$E$346,2,0),IFERROR(VLOOKUP($I129,'Privacy Analyst Evaluation'!$A$46:$E$120,2,0),""))</f>
        <v/>
      </c>
      <c r="K129" s="229" t="str">
        <f>IFERROR(VLOOKUP($I129,'Institution Evaluation'!$A$55:$E$346,3,0),IFERROR(VLOOKUP($I129,'Privacy Analyst Evaluation'!$A$46:$E$120,3,0),""))&amp;""</f>
        <v/>
      </c>
      <c r="L129" s="229" t="str">
        <f>IFERROR(VLOOKUP($I129,'Institution Evaluation'!$A$55:$E$346,4,0),IFERROR(VLOOKUP($I129,'Privacy Analyst Evaluation'!$A$46:$E$120,4,0),""))&amp;""</f>
        <v/>
      </c>
      <c r="M129" s="229" t="str">
        <f>IFERROR(VLOOKUP($I129,'Institution Evaluation'!$A$55:$E$346,5,0),IFERROR(VLOOKUP($I129,'Privacy Analyst Evaluation'!$A$46:$E$120,5,0),""))&amp;""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c r="A130" s="229" t="str">
        <f>IFERROR(IF($A129+1&gt;'(backend scoring)'!$T$335,"",$A129+1),"")</f>
        <v/>
      </c>
      <c r="B130" s="229" t="str">
        <f>_xlfn.XLOOKUP($A130,'(backend scoring)'!$V$2:$V$333,'(backend scoring)'!$A$2:$A$333,"")</f>
        <v/>
      </c>
      <c r="C130" s="229" t="str">
        <f>IFERROR(VLOOKUP($B130,'Institution Evaluation'!$A$55:$E$346,2,0),IFERROR(VLOOKUP($B130,'Privacy Analyst Evaluation'!$A$46:$E$120,2,0),""))&amp;""</f>
        <v/>
      </c>
      <c r="D130" s="229" t="str">
        <f>IFERROR(VLOOKUP($B130,'Institution Evaluation'!$A$55:$E$346,3,0),IFERROR(VLOOKUP($B130,'Privacy Analyst Evaluation'!$A$46:$E$120,3,0),""))&amp;""</f>
        <v/>
      </c>
      <c r="E130" s="229" t="str">
        <f>IFERROR(VLOOKUP($B130,'Institution Evaluation'!$A$55:$E$346,4,0),IFERROR(VLOOKUP($B130,'Privacy Analyst Evaluation'!$A$46:$E$120,4,0),""))&amp;""</f>
        <v/>
      </c>
      <c r="F130" s="229" t="str">
        <f>IFERROR(VLOOKUP($B130,'Institution Evaluation'!$A$55:$E$346,5,0),IFERROR(VLOOKUP($B130,'Privacy Analyst Evaluation'!$A$46:$E$120,5,0),""))&amp;""</f>
        <v/>
      </c>
      <c r="G130" s="230"/>
      <c r="H130" s="229" t="str">
        <f>IFERROR(IF($H129+1&gt;'(backend scoring)'!$Q$335,"",$H129+1),"")</f>
        <v/>
      </c>
      <c r="I130" s="229" t="str">
        <f>_xlfn.XLOOKUP($H130,'(backend scoring)'!$S$2:$S$333,'(backend scoring)'!$A$2:$A$333,"")</f>
        <v/>
      </c>
      <c r="J130" s="229" t="str">
        <f>IFERROR(VLOOKUP($I130,'Institution Evaluation'!$A$55:$E$346,2,0),IFERROR(VLOOKUP($I130,'Privacy Analyst Evaluation'!$A$46:$E$120,2,0),""))</f>
        <v/>
      </c>
      <c r="K130" s="229" t="str">
        <f>IFERROR(VLOOKUP($I130,'Institution Evaluation'!$A$55:$E$346,3,0),IFERROR(VLOOKUP($I130,'Privacy Analyst Evaluation'!$A$46:$E$120,3,0),""))&amp;""</f>
        <v/>
      </c>
      <c r="L130" s="229" t="str">
        <f>IFERROR(VLOOKUP($I130,'Institution Evaluation'!$A$55:$E$346,4,0),IFERROR(VLOOKUP($I130,'Privacy Analyst Evaluation'!$A$46:$E$120,4,0),""))&amp;""</f>
        <v/>
      </c>
      <c r="M130" s="229" t="str">
        <f>IFERROR(VLOOKUP($I130,'Institution Evaluation'!$A$55:$E$346,5,0),IFERROR(VLOOKUP($I130,'Privacy Analyst Evaluation'!$A$46:$E$120,5,0),""))&amp;""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c r="A131" s="229" t="str">
        <f>IFERROR(IF($A130+1&gt;'(backend scoring)'!$T$335,"",$A130+1),"")</f>
        <v/>
      </c>
      <c r="B131" s="229" t="str">
        <f>_xlfn.XLOOKUP($A131,'(backend scoring)'!$V$2:$V$333,'(backend scoring)'!$A$2:$A$333,"")</f>
        <v/>
      </c>
      <c r="C131" s="229" t="str">
        <f>IFERROR(VLOOKUP($B131,'Institution Evaluation'!$A$55:$E$346,2,0),IFERROR(VLOOKUP($B131,'Privacy Analyst Evaluation'!$A$46:$E$120,2,0),""))&amp;""</f>
        <v/>
      </c>
      <c r="D131" s="229" t="str">
        <f>IFERROR(VLOOKUP($B131,'Institution Evaluation'!$A$55:$E$346,3,0),IFERROR(VLOOKUP($B131,'Privacy Analyst Evaluation'!$A$46:$E$120,3,0),""))&amp;""</f>
        <v/>
      </c>
      <c r="E131" s="229" t="str">
        <f>IFERROR(VLOOKUP($B131,'Institution Evaluation'!$A$55:$E$346,4,0),IFERROR(VLOOKUP($B131,'Privacy Analyst Evaluation'!$A$46:$E$120,4,0),""))&amp;""</f>
        <v/>
      </c>
      <c r="F131" s="229" t="str">
        <f>IFERROR(VLOOKUP($B131,'Institution Evaluation'!$A$55:$E$346,5,0),IFERROR(VLOOKUP($B131,'Privacy Analyst Evaluation'!$A$46:$E$120,5,0),""))&amp;""</f>
        <v/>
      </c>
      <c r="G131" s="230"/>
      <c r="H131" s="229" t="str">
        <f>IFERROR(IF($H130+1&gt;'(backend scoring)'!$Q$335,"",$H130+1),"")</f>
        <v/>
      </c>
      <c r="I131" s="229" t="str">
        <f>_xlfn.XLOOKUP($H131,'(backend scoring)'!$S$2:$S$333,'(backend scoring)'!$A$2:$A$333,"")</f>
        <v/>
      </c>
      <c r="J131" s="229" t="str">
        <f>IFERROR(VLOOKUP($I131,'Institution Evaluation'!$A$55:$E$346,2,0),IFERROR(VLOOKUP($I131,'Privacy Analyst Evaluation'!$A$46:$E$120,2,0),""))</f>
        <v/>
      </c>
      <c r="K131" s="229" t="str">
        <f>IFERROR(VLOOKUP($I131,'Institution Evaluation'!$A$55:$E$346,3,0),IFERROR(VLOOKUP($I131,'Privacy Analyst Evaluation'!$A$46:$E$120,3,0),""))&amp;""</f>
        <v/>
      </c>
      <c r="L131" s="229" t="str">
        <f>IFERROR(VLOOKUP($I131,'Institution Evaluation'!$A$55:$E$346,4,0),IFERROR(VLOOKUP($I131,'Privacy Analyst Evaluation'!$A$46:$E$120,4,0),""))&amp;""</f>
        <v/>
      </c>
      <c r="M131" s="229" t="str">
        <f>IFERROR(VLOOKUP($I131,'Institution Evaluation'!$A$55:$E$346,5,0),IFERROR(VLOOKUP($I131,'Privacy Analyst Evaluation'!$A$46:$E$120,5,0),""))&amp;""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c r="A132" s="229" t="str">
        <f>IFERROR(IF($A131+1&gt;'(backend scoring)'!$T$335,"",$A131+1),"")</f>
        <v/>
      </c>
      <c r="B132" s="229" t="str">
        <f>_xlfn.XLOOKUP($A132,'(backend scoring)'!$V$2:$V$333,'(backend scoring)'!$A$2:$A$333,"")</f>
        <v/>
      </c>
      <c r="C132" s="229" t="str">
        <f>IFERROR(VLOOKUP($B132,'Institution Evaluation'!$A$55:$E$346,2,0),IFERROR(VLOOKUP($B132,'Privacy Analyst Evaluation'!$A$46:$E$120,2,0),""))&amp;""</f>
        <v/>
      </c>
      <c r="D132" s="229" t="str">
        <f>IFERROR(VLOOKUP($B132,'Institution Evaluation'!$A$55:$E$346,3,0),IFERROR(VLOOKUP($B132,'Privacy Analyst Evaluation'!$A$46:$E$120,3,0),""))&amp;""</f>
        <v/>
      </c>
      <c r="E132" s="229" t="str">
        <f>IFERROR(VLOOKUP($B132,'Institution Evaluation'!$A$55:$E$346,4,0),IFERROR(VLOOKUP($B132,'Privacy Analyst Evaluation'!$A$46:$E$120,4,0),""))&amp;""</f>
        <v/>
      </c>
      <c r="F132" s="229" t="str">
        <f>IFERROR(VLOOKUP($B132,'Institution Evaluation'!$A$55:$E$346,5,0),IFERROR(VLOOKUP($B132,'Privacy Analyst Evaluation'!$A$46:$E$120,5,0),""))&amp;""</f>
        <v/>
      </c>
      <c r="G132" s="230"/>
      <c r="H132" s="229" t="str">
        <f>IFERROR(IF($H131+1&gt;'(backend scoring)'!$Q$335,"",$H131+1),"")</f>
        <v/>
      </c>
      <c r="I132" s="229" t="str">
        <f>_xlfn.XLOOKUP($H132,'(backend scoring)'!$S$2:$S$333,'(backend scoring)'!$A$2:$A$333,"")</f>
        <v/>
      </c>
      <c r="J132" s="229" t="str">
        <f>IFERROR(VLOOKUP($I132,'Institution Evaluation'!$A$55:$E$346,2,0),IFERROR(VLOOKUP($I132,'Privacy Analyst Evaluation'!$A$46:$E$120,2,0),""))</f>
        <v/>
      </c>
      <c r="K132" s="229" t="str">
        <f>IFERROR(VLOOKUP($I132,'Institution Evaluation'!$A$55:$E$346,3,0),IFERROR(VLOOKUP($I132,'Privacy Analyst Evaluation'!$A$46:$E$120,3,0),""))&amp;""</f>
        <v/>
      </c>
      <c r="L132" s="229" t="str">
        <f>IFERROR(VLOOKUP($I132,'Institution Evaluation'!$A$55:$E$346,4,0),IFERROR(VLOOKUP($I132,'Privacy Analyst Evaluation'!$A$46:$E$120,4,0),""))&amp;""</f>
        <v/>
      </c>
      <c r="M132" s="229" t="str">
        <f>IFERROR(VLOOKUP($I132,'Institution Evaluation'!$A$55:$E$346,5,0),IFERROR(VLOOKUP($I132,'Privacy Analyst Evaluation'!$A$46:$E$120,5,0),""))&amp;""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c r="A133" s="229" t="str">
        <f>IFERROR(IF($A132+1&gt;'(backend scoring)'!$T$335,"",$A132+1),"")</f>
        <v/>
      </c>
      <c r="B133" s="229" t="str">
        <f>_xlfn.XLOOKUP($A133,'(backend scoring)'!$V$2:$V$333,'(backend scoring)'!$A$2:$A$333,"")</f>
        <v/>
      </c>
      <c r="C133" s="229" t="str">
        <f>IFERROR(VLOOKUP($B133,'Institution Evaluation'!$A$55:$E$346,2,0),IFERROR(VLOOKUP($B133,'Privacy Analyst Evaluation'!$A$46:$E$120,2,0),""))&amp;""</f>
        <v/>
      </c>
      <c r="D133" s="229" t="str">
        <f>IFERROR(VLOOKUP($B133,'Institution Evaluation'!$A$55:$E$346,3,0),IFERROR(VLOOKUP($B133,'Privacy Analyst Evaluation'!$A$46:$E$120,3,0),""))&amp;""</f>
        <v/>
      </c>
      <c r="E133" s="229" t="str">
        <f>IFERROR(VLOOKUP($B133,'Institution Evaluation'!$A$55:$E$346,4,0),IFERROR(VLOOKUP($B133,'Privacy Analyst Evaluation'!$A$46:$E$120,4,0),""))&amp;""</f>
        <v/>
      </c>
      <c r="F133" s="229" t="str">
        <f>IFERROR(VLOOKUP($B133,'Institution Evaluation'!$A$55:$E$346,5,0),IFERROR(VLOOKUP($B133,'Privacy Analyst Evaluation'!$A$46:$E$120,5,0),""))&amp;""</f>
        <v/>
      </c>
      <c r="G133" s="230"/>
      <c r="H133" s="229" t="str">
        <f>IFERROR(IF($H132+1&gt;'(backend scoring)'!$Q$335,"",$H132+1),"")</f>
        <v/>
      </c>
      <c r="I133" s="229" t="str">
        <f>_xlfn.XLOOKUP($H133,'(backend scoring)'!$S$2:$S$333,'(backend scoring)'!$A$2:$A$333,"")</f>
        <v/>
      </c>
      <c r="J133" s="229" t="str">
        <f>IFERROR(VLOOKUP($I133,'Institution Evaluation'!$A$55:$E$346,2,0),IFERROR(VLOOKUP($I133,'Privacy Analyst Evaluation'!$A$46:$E$120,2,0),""))</f>
        <v/>
      </c>
      <c r="K133" s="229" t="str">
        <f>IFERROR(VLOOKUP($I133,'Institution Evaluation'!$A$55:$E$346,3,0),IFERROR(VLOOKUP($I133,'Privacy Analyst Evaluation'!$A$46:$E$120,3,0),""))&amp;""</f>
        <v/>
      </c>
      <c r="L133" s="229" t="str">
        <f>IFERROR(VLOOKUP($I133,'Institution Evaluation'!$A$55:$E$346,4,0),IFERROR(VLOOKUP($I133,'Privacy Analyst Evaluation'!$A$46:$E$120,4,0),""))&amp;""</f>
        <v/>
      </c>
      <c r="M133" s="229" t="str">
        <f>IFERROR(VLOOKUP($I133,'Institution Evaluation'!$A$55:$E$346,5,0),IFERROR(VLOOKUP($I133,'Privacy Analyst Evaluation'!$A$46:$E$120,5,0),""))&amp;""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c r="A134" s="229" t="str">
        <f>IFERROR(IF($A133+1&gt;'(backend scoring)'!$T$335,"",$A133+1),"")</f>
        <v/>
      </c>
      <c r="B134" s="229" t="str">
        <f>_xlfn.XLOOKUP($A134,'(backend scoring)'!$V$2:$V$333,'(backend scoring)'!$A$2:$A$333,"")</f>
        <v/>
      </c>
      <c r="C134" s="229" t="str">
        <f>IFERROR(VLOOKUP($B134,'Institution Evaluation'!$A$55:$E$346,2,0),IFERROR(VLOOKUP($B134,'Privacy Analyst Evaluation'!$A$46:$E$120,2,0),""))&amp;""</f>
        <v/>
      </c>
      <c r="D134" s="229" t="str">
        <f>IFERROR(VLOOKUP($B134,'Institution Evaluation'!$A$55:$E$346,3,0),IFERROR(VLOOKUP($B134,'Privacy Analyst Evaluation'!$A$46:$E$120,3,0),""))&amp;""</f>
        <v/>
      </c>
      <c r="E134" s="229" t="str">
        <f>IFERROR(VLOOKUP($B134,'Institution Evaluation'!$A$55:$E$346,4,0),IFERROR(VLOOKUP($B134,'Privacy Analyst Evaluation'!$A$46:$E$120,4,0),""))&amp;""</f>
        <v/>
      </c>
      <c r="F134" s="229" t="str">
        <f>IFERROR(VLOOKUP($B134,'Institution Evaluation'!$A$55:$E$346,5,0),IFERROR(VLOOKUP($B134,'Privacy Analyst Evaluation'!$A$46:$E$120,5,0),""))&amp;""</f>
        <v/>
      </c>
      <c r="G134" s="230"/>
      <c r="H134" s="229" t="str">
        <f>IFERROR(IF($H133+1&gt;'(backend scoring)'!$Q$335,"",$H133+1),"")</f>
        <v/>
      </c>
      <c r="I134" s="229" t="str">
        <f>_xlfn.XLOOKUP($H134,'(backend scoring)'!$S$2:$S$333,'(backend scoring)'!$A$2:$A$333,"")</f>
        <v/>
      </c>
      <c r="J134" s="229" t="str">
        <f>IFERROR(VLOOKUP($I134,'Institution Evaluation'!$A$55:$E$346,2,0),IFERROR(VLOOKUP($I134,'Privacy Analyst Evaluation'!$A$46:$E$120,2,0),""))</f>
        <v/>
      </c>
      <c r="K134" s="229" t="str">
        <f>IFERROR(VLOOKUP($I134,'Institution Evaluation'!$A$55:$E$346,3,0),IFERROR(VLOOKUP($I134,'Privacy Analyst Evaluation'!$A$46:$E$120,3,0),""))&amp;""</f>
        <v/>
      </c>
      <c r="L134" s="229" t="str">
        <f>IFERROR(VLOOKUP($I134,'Institution Evaluation'!$A$55:$E$346,4,0),IFERROR(VLOOKUP($I134,'Privacy Analyst Evaluation'!$A$46:$E$120,4,0),""))&amp;""</f>
        <v/>
      </c>
      <c r="M134" s="229" t="str">
        <f>IFERROR(VLOOKUP($I134,'Institution Evaluation'!$A$55:$E$346,5,0),IFERROR(VLOOKUP($I134,'Privacy Analyst Evaluation'!$A$46:$E$120,5,0),""))&amp;""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c r="A135" s="229" t="str">
        <f>IFERROR(IF($A134+1&gt;'(backend scoring)'!$T$335,"",$A134+1),"")</f>
        <v/>
      </c>
      <c r="B135" s="229" t="str">
        <f>_xlfn.XLOOKUP($A135,'(backend scoring)'!$V$2:$V$333,'(backend scoring)'!$A$2:$A$333,"")</f>
        <v/>
      </c>
      <c r="C135" s="229" t="str">
        <f>IFERROR(VLOOKUP($B135,'Institution Evaluation'!$A$55:$E$346,2,0),IFERROR(VLOOKUP($B135,'Privacy Analyst Evaluation'!$A$46:$E$120,2,0),""))&amp;""</f>
        <v/>
      </c>
      <c r="D135" s="229" t="str">
        <f>IFERROR(VLOOKUP($B135,'Institution Evaluation'!$A$55:$E$346,3,0),IFERROR(VLOOKUP($B135,'Privacy Analyst Evaluation'!$A$46:$E$120,3,0),""))&amp;""</f>
        <v/>
      </c>
      <c r="E135" s="229" t="str">
        <f>IFERROR(VLOOKUP($B135,'Institution Evaluation'!$A$55:$E$346,4,0),IFERROR(VLOOKUP($B135,'Privacy Analyst Evaluation'!$A$46:$E$120,4,0),""))&amp;""</f>
        <v/>
      </c>
      <c r="F135" s="229" t="str">
        <f>IFERROR(VLOOKUP($B135,'Institution Evaluation'!$A$55:$E$346,5,0),IFERROR(VLOOKUP($B135,'Privacy Analyst Evaluation'!$A$46:$E$120,5,0),""))&amp;""</f>
        <v/>
      </c>
      <c r="G135" s="230"/>
      <c r="H135" s="229" t="str">
        <f>IFERROR(IF($H134+1&gt;'(backend scoring)'!$Q$335,"",$H134+1),"")</f>
        <v/>
      </c>
      <c r="I135" s="229" t="str">
        <f>_xlfn.XLOOKUP($H135,'(backend scoring)'!$S$2:$S$333,'(backend scoring)'!$A$2:$A$333,"")</f>
        <v/>
      </c>
      <c r="J135" s="229" t="str">
        <f>IFERROR(VLOOKUP($I135,'Institution Evaluation'!$A$55:$E$346,2,0),IFERROR(VLOOKUP($I135,'Privacy Analyst Evaluation'!$A$46:$E$120,2,0),""))</f>
        <v/>
      </c>
      <c r="K135" s="229" t="str">
        <f>IFERROR(VLOOKUP($I135,'Institution Evaluation'!$A$55:$E$346,3,0),IFERROR(VLOOKUP($I135,'Privacy Analyst Evaluation'!$A$46:$E$120,3,0),""))&amp;""</f>
        <v/>
      </c>
      <c r="L135" s="229" t="str">
        <f>IFERROR(VLOOKUP($I135,'Institution Evaluation'!$A$55:$E$346,4,0),IFERROR(VLOOKUP($I135,'Privacy Analyst Evaluation'!$A$46:$E$120,4,0),""))&amp;""</f>
        <v/>
      </c>
      <c r="M135" s="229" t="str">
        <f>IFERROR(VLOOKUP($I135,'Institution Evaluation'!$A$55:$E$346,5,0),IFERROR(VLOOKUP($I135,'Privacy Analyst Evaluation'!$A$46:$E$120,5,0),""))&amp;""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c r="A136" s="229" t="str">
        <f>IFERROR(IF($A135+1&gt;'(backend scoring)'!$T$335,"",$A135+1),"")</f>
        <v/>
      </c>
      <c r="B136" s="229" t="str">
        <f>_xlfn.XLOOKUP($A136,'(backend scoring)'!$V$2:$V$333,'(backend scoring)'!$A$2:$A$333,"")</f>
        <v/>
      </c>
      <c r="C136" s="229" t="str">
        <f>IFERROR(VLOOKUP($B136,'Institution Evaluation'!$A$55:$E$346,2,0),IFERROR(VLOOKUP($B136,'Privacy Analyst Evaluation'!$A$46:$E$120,2,0),""))&amp;""</f>
        <v/>
      </c>
      <c r="D136" s="229" t="str">
        <f>IFERROR(VLOOKUP($B136,'Institution Evaluation'!$A$55:$E$346,3,0),IFERROR(VLOOKUP($B136,'Privacy Analyst Evaluation'!$A$46:$E$120,3,0),""))&amp;""</f>
        <v/>
      </c>
      <c r="E136" s="229" t="str">
        <f>IFERROR(VLOOKUP($B136,'Institution Evaluation'!$A$55:$E$346,4,0),IFERROR(VLOOKUP($B136,'Privacy Analyst Evaluation'!$A$46:$E$120,4,0),""))&amp;""</f>
        <v/>
      </c>
      <c r="F136" s="229" t="str">
        <f>IFERROR(VLOOKUP($B136,'Institution Evaluation'!$A$55:$E$346,5,0),IFERROR(VLOOKUP($B136,'Privacy Analyst Evaluation'!$A$46:$E$120,5,0),""))&amp;""</f>
        <v/>
      </c>
      <c r="G136" s="230"/>
      <c r="H136" s="229" t="str">
        <f>IFERROR(IF($H135+1&gt;'(backend scoring)'!$Q$335,"",$H135+1),"")</f>
        <v/>
      </c>
      <c r="I136" s="229" t="str">
        <f>_xlfn.XLOOKUP($H136,'(backend scoring)'!$S$2:$S$333,'(backend scoring)'!$A$2:$A$333,"")</f>
        <v/>
      </c>
      <c r="J136" s="229" t="str">
        <f>IFERROR(VLOOKUP($I136,'Institution Evaluation'!$A$55:$E$346,2,0),IFERROR(VLOOKUP($I136,'Privacy Analyst Evaluation'!$A$46:$E$120,2,0),""))</f>
        <v/>
      </c>
      <c r="K136" s="229" t="str">
        <f>IFERROR(VLOOKUP($I136,'Institution Evaluation'!$A$55:$E$346,3,0),IFERROR(VLOOKUP($I136,'Privacy Analyst Evaluation'!$A$46:$E$120,3,0),""))&amp;""</f>
        <v/>
      </c>
      <c r="L136" s="229" t="str">
        <f>IFERROR(VLOOKUP($I136,'Institution Evaluation'!$A$55:$E$346,4,0),IFERROR(VLOOKUP($I136,'Privacy Analyst Evaluation'!$A$46:$E$120,4,0),""))&amp;""</f>
        <v/>
      </c>
      <c r="M136" s="229" t="str">
        <f>IFERROR(VLOOKUP($I136,'Institution Evaluation'!$A$55:$E$346,5,0),IFERROR(VLOOKUP($I136,'Privacy Analyst Evaluation'!$A$46:$E$120,5,0),""))&amp;""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c r="A137" s="229" t="str">
        <f>IFERROR(IF($A136+1&gt;'(backend scoring)'!$T$335,"",$A136+1),"")</f>
        <v/>
      </c>
      <c r="B137" s="229" t="str">
        <f>_xlfn.XLOOKUP($A137,'(backend scoring)'!$V$2:$V$333,'(backend scoring)'!$A$2:$A$333,"")</f>
        <v/>
      </c>
      <c r="C137" s="229" t="str">
        <f>IFERROR(VLOOKUP($B137,'Institution Evaluation'!$A$55:$E$346,2,0),IFERROR(VLOOKUP($B137,'Privacy Analyst Evaluation'!$A$46:$E$120,2,0),""))&amp;""</f>
        <v/>
      </c>
      <c r="D137" s="229" t="str">
        <f>IFERROR(VLOOKUP($B137,'Institution Evaluation'!$A$55:$E$346,3,0),IFERROR(VLOOKUP($B137,'Privacy Analyst Evaluation'!$A$46:$E$120,3,0),""))&amp;""</f>
        <v/>
      </c>
      <c r="E137" s="229" t="str">
        <f>IFERROR(VLOOKUP($B137,'Institution Evaluation'!$A$55:$E$346,4,0),IFERROR(VLOOKUP($B137,'Privacy Analyst Evaluation'!$A$46:$E$120,4,0),""))&amp;""</f>
        <v/>
      </c>
      <c r="F137" s="229" t="str">
        <f>IFERROR(VLOOKUP($B137,'Institution Evaluation'!$A$55:$E$346,5,0),IFERROR(VLOOKUP($B137,'Privacy Analyst Evaluation'!$A$46:$E$120,5,0),""))&amp;""</f>
        <v/>
      </c>
      <c r="G137" s="230"/>
      <c r="H137" s="229" t="str">
        <f>IFERROR(IF($H136+1&gt;'(backend scoring)'!$Q$335,"",$H136+1),"")</f>
        <v/>
      </c>
      <c r="I137" s="229" t="str">
        <f>_xlfn.XLOOKUP($H137,'(backend scoring)'!$S$2:$S$333,'(backend scoring)'!$A$2:$A$333,"")</f>
        <v/>
      </c>
      <c r="J137" s="229" t="str">
        <f>IFERROR(VLOOKUP($I137,'Institution Evaluation'!$A$55:$E$346,2,0),IFERROR(VLOOKUP($I137,'Privacy Analyst Evaluation'!$A$46:$E$120,2,0),""))</f>
        <v/>
      </c>
      <c r="K137" s="229" t="str">
        <f>IFERROR(VLOOKUP($I137,'Institution Evaluation'!$A$55:$E$346,3,0),IFERROR(VLOOKUP($I137,'Privacy Analyst Evaluation'!$A$46:$E$120,3,0),""))&amp;""</f>
        <v/>
      </c>
      <c r="L137" s="229" t="str">
        <f>IFERROR(VLOOKUP($I137,'Institution Evaluation'!$A$55:$E$346,4,0),IFERROR(VLOOKUP($I137,'Privacy Analyst Evaluation'!$A$46:$E$120,4,0),""))&amp;""</f>
        <v/>
      </c>
      <c r="M137" s="229" t="str">
        <f>IFERROR(VLOOKUP($I137,'Institution Evaluation'!$A$55:$E$346,5,0),IFERROR(VLOOKUP($I137,'Privacy Analyst Evaluation'!$A$46:$E$120,5,0),""))&amp;""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c r="A138" s="229" t="str">
        <f>IFERROR(IF($A137+1&gt;'(backend scoring)'!$T$335,"",$A137+1),"")</f>
        <v/>
      </c>
      <c r="B138" s="229" t="str">
        <f>_xlfn.XLOOKUP($A138,'(backend scoring)'!$V$2:$V$333,'(backend scoring)'!$A$2:$A$333,"")</f>
        <v/>
      </c>
      <c r="C138" s="229" t="str">
        <f>IFERROR(VLOOKUP($B138,'Institution Evaluation'!$A$55:$E$346,2,0),IFERROR(VLOOKUP($B138,'Privacy Analyst Evaluation'!$A$46:$E$120,2,0),""))&amp;""</f>
        <v/>
      </c>
      <c r="D138" s="229" t="str">
        <f>IFERROR(VLOOKUP($B138,'Institution Evaluation'!$A$55:$E$346,3,0),IFERROR(VLOOKUP($B138,'Privacy Analyst Evaluation'!$A$46:$E$120,3,0),""))&amp;""</f>
        <v/>
      </c>
      <c r="E138" s="229" t="str">
        <f>IFERROR(VLOOKUP($B138,'Institution Evaluation'!$A$55:$E$346,4,0),IFERROR(VLOOKUP($B138,'Privacy Analyst Evaluation'!$A$46:$E$120,4,0),""))&amp;""</f>
        <v/>
      </c>
      <c r="F138" s="229" t="str">
        <f>IFERROR(VLOOKUP($B138,'Institution Evaluation'!$A$55:$E$346,5,0),IFERROR(VLOOKUP($B138,'Privacy Analyst Evaluation'!$A$46:$E$120,5,0),""))&amp;""</f>
        <v/>
      </c>
      <c r="G138" s="230"/>
      <c r="H138" s="229" t="str">
        <f>IFERROR(IF($H137+1&gt;'(backend scoring)'!$Q$335,"",$H137+1),"")</f>
        <v/>
      </c>
      <c r="I138" s="229" t="str">
        <f>_xlfn.XLOOKUP($H138,'(backend scoring)'!$S$2:$S$333,'(backend scoring)'!$A$2:$A$333,"")</f>
        <v/>
      </c>
      <c r="J138" s="229" t="str">
        <f>IFERROR(VLOOKUP($I138,'Institution Evaluation'!$A$55:$E$346,2,0),IFERROR(VLOOKUP($I138,'Privacy Analyst Evaluation'!$A$46:$E$120,2,0),""))</f>
        <v/>
      </c>
      <c r="K138" s="229" t="str">
        <f>IFERROR(VLOOKUP($I138,'Institution Evaluation'!$A$55:$E$346,3,0),IFERROR(VLOOKUP($I138,'Privacy Analyst Evaluation'!$A$46:$E$120,3,0),""))&amp;""</f>
        <v/>
      </c>
      <c r="L138" s="229" t="str">
        <f>IFERROR(VLOOKUP($I138,'Institution Evaluation'!$A$55:$E$346,4,0),IFERROR(VLOOKUP($I138,'Privacy Analyst Evaluation'!$A$46:$E$120,4,0),""))&amp;""</f>
        <v/>
      </c>
      <c r="M138" s="229" t="str">
        <f>IFERROR(VLOOKUP($I138,'Institution Evaluation'!$A$55:$E$346,5,0),IFERROR(VLOOKUP($I138,'Privacy Analyst Evaluation'!$A$46:$E$120,5,0),""))&amp;""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c r="A139" s="229" t="str">
        <f>IFERROR(IF($A138+1&gt;'(backend scoring)'!$T$335,"",$A138+1),"")</f>
        <v/>
      </c>
      <c r="B139" s="229" t="str">
        <f>_xlfn.XLOOKUP($A139,'(backend scoring)'!$V$2:$V$333,'(backend scoring)'!$A$2:$A$333,"")</f>
        <v/>
      </c>
      <c r="C139" s="229" t="str">
        <f>IFERROR(VLOOKUP($B139,'Institution Evaluation'!$A$55:$E$346,2,0),IFERROR(VLOOKUP($B139,'Privacy Analyst Evaluation'!$A$46:$E$120,2,0),""))&amp;""</f>
        <v/>
      </c>
      <c r="D139" s="229" t="str">
        <f>IFERROR(VLOOKUP($B139,'Institution Evaluation'!$A$55:$E$346,3,0),IFERROR(VLOOKUP($B139,'Privacy Analyst Evaluation'!$A$46:$E$120,3,0),""))&amp;""</f>
        <v/>
      </c>
      <c r="E139" s="229" t="str">
        <f>IFERROR(VLOOKUP($B139,'Institution Evaluation'!$A$55:$E$346,4,0),IFERROR(VLOOKUP($B139,'Privacy Analyst Evaluation'!$A$46:$E$120,4,0),""))&amp;""</f>
        <v/>
      </c>
      <c r="F139" s="229" t="str">
        <f>IFERROR(VLOOKUP($B139,'Institution Evaluation'!$A$55:$E$346,5,0),IFERROR(VLOOKUP($B139,'Privacy Analyst Evaluation'!$A$46:$E$120,5,0),""))&amp;""</f>
        <v/>
      </c>
      <c r="G139" s="230"/>
      <c r="H139" s="229" t="str">
        <f>IFERROR(IF($H138+1&gt;'(backend scoring)'!$Q$335,"",$H138+1),"")</f>
        <v/>
      </c>
      <c r="I139" s="229" t="str">
        <f>_xlfn.XLOOKUP($H139,'(backend scoring)'!$S$2:$S$333,'(backend scoring)'!$A$2:$A$333,"")</f>
        <v/>
      </c>
      <c r="J139" s="229" t="str">
        <f>IFERROR(VLOOKUP($I139,'Institution Evaluation'!$A$55:$E$346,2,0),IFERROR(VLOOKUP($I139,'Privacy Analyst Evaluation'!$A$46:$E$120,2,0),""))</f>
        <v/>
      </c>
      <c r="K139" s="229" t="str">
        <f>IFERROR(VLOOKUP($I139,'Institution Evaluation'!$A$55:$E$346,3,0),IFERROR(VLOOKUP($I139,'Privacy Analyst Evaluation'!$A$46:$E$120,3,0),""))&amp;""</f>
        <v/>
      </c>
      <c r="L139" s="229" t="str">
        <f>IFERROR(VLOOKUP($I139,'Institution Evaluation'!$A$55:$E$346,4,0),IFERROR(VLOOKUP($I139,'Privacy Analyst Evaluation'!$A$46:$E$120,4,0),""))&amp;""</f>
        <v/>
      </c>
      <c r="M139" s="229" t="str">
        <f>IFERROR(VLOOKUP($I139,'Institution Evaluation'!$A$55:$E$346,5,0),IFERROR(VLOOKUP($I139,'Privacy Analyst Evaluation'!$A$46:$E$120,5,0),""))&amp;""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c r="A140" s="229" t="str">
        <f>IFERROR(IF($A139+1&gt;'(backend scoring)'!$T$335,"",$A139+1),"")</f>
        <v/>
      </c>
      <c r="B140" s="229" t="str">
        <f>_xlfn.XLOOKUP($A140,'(backend scoring)'!$V$2:$V$333,'(backend scoring)'!$A$2:$A$333,"")</f>
        <v/>
      </c>
      <c r="C140" s="229" t="str">
        <f>IFERROR(VLOOKUP($B140,'Institution Evaluation'!$A$55:$E$346,2,0),IFERROR(VLOOKUP($B140,'Privacy Analyst Evaluation'!$A$46:$E$120,2,0),""))&amp;""</f>
        <v/>
      </c>
      <c r="D140" s="229" t="str">
        <f>IFERROR(VLOOKUP($B140,'Institution Evaluation'!$A$55:$E$346,3,0),IFERROR(VLOOKUP($B140,'Privacy Analyst Evaluation'!$A$46:$E$120,3,0),""))&amp;""</f>
        <v/>
      </c>
      <c r="E140" s="229" t="str">
        <f>IFERROR(VLOOKUP($B140,'Institution Evaluation'!$A$55:$E$346,4,0),IFERROR(VLOOKUP($B140,'Privacy Analyst Evaluation'!$A$46:$E$120,4,0),""))&amp;""</f>
        <v/>
      </c>
      <c r="F140" s="229" t="str">
        <f>IFERROR(VLOOKUP($B140,'Institution Evaluation'!$A$55:$E$346,5,0),IFERROR(VLOOKUP($B140,'Privacy Analyst Evaluation'!$A$46:$E$120,5,0),""))&amp;""</f>
        <v/>
      </c>
      <c r="G140" s="230"/>
      <c r="H140" s="229" t="str">
        <f>IFERROR(IF($H139+1&gt;'(backend scoring)'!$Q$335,"",$H139+1),"")</f>
        <v/>
      </c>
      <c r="I140" s="229" t="str">
        <f>_xlfn.XLOOKUP($H140,'(backend scoring)'!$S$2:$S$333,'(backend scoring)'!$A$2:$A$333,"")</f>
        <v/>
      </c>
      <c r="J140" s="229" t="str">
        <f>IFERROR(VLOOKUP($I140,'Institution Evaluation'!$A$55:$E$346,2,0),IFERROR(VLOOKUP($I140,'Privacy Analyst Evaluation'!$A$46:$E$120,2,0),""))</f>
        <v/>
      </c>
      <c r="K140" s="229" t="str">
        <f>IFERROR(VLOOKUP($I140,'Institution Evaluation'!$A$55:$E$346,3,0),IFERROR(VLOOKUP($I140,'Privacy Analyst Evaluation'!$A$46:$E$120,3,0),""))&amp;""</f>
        <v/>
      </c>
      <c r="L140" s="229" t="str">
        <f>IFERROR(VLOOKUP($I140,'Institution Evaluation'!$A$55:$E$346,4,0),IFERROR(VLOOKUP($I140,'Privacy Analyst Evaluation'!$A$46:$E$120,4,0),""))&amp;""</f>
        <v/>
      </c>
      <c r="M140" s="229" t="str">
        <f>IFERROR(VLOOKUP($I140,'Institution Evaluation'!$A$55:$E$346,5,0),IFERROR(VLOOKUP($I140,'Privacy Analyst Evaluation'!$A$46:$E$120,5,0),""))&amp;""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c r="A141" s="229" t="str">
        <f>IFERROR(IF($A140+1&gt;'(backend scoring)'!$T$335,"",$A140+1),"")</f>
        <v/>
      </c>
      <c r="B141" s="229" t="str">
        <f>_xlfn.XLOOKUP($A141,'(backend scoring)'!$V$2:$V$333,'(backend scoring)'!$A$2:$A$333,"")</f>
        <v/>
      </c>
      <c r="C141" s="229" t="str">
        <f>IFERROR(VLOOKUP($B141,'Institution Evaluation'!$A$55:$E$346,2,0),IFERROR(VLOOKUP($B141,'Privacy Analyst Evaluation'!$A$46:$E$120,2,0),""))&amp;""</f>
        <v/>
      </c>
      <c r="D141" s="229" t="str">
        <f>IFERROR(VLOOKUP($B141,'Institution Evaluation'!$A$55:$E$346,3,0),IFERROR(VLOOKUP($B141,'Privacy Analyst Evaluation'!$A$46:$E$120,3,0),""))&amp;""</f>
        <v/>
      </c>
      <c r="E141" s="229" t="str">
        <f>IFERROR(VLOOKUP($B141,'Institution Evaluation'!$A$55:$E$346,4,0),IFERROR(VLOOKUP($B141,'Privacy Analyst Evaluation'!$A$46:$E$120,4,0),""))&amp;""</f>
        <v/>
      </c>
      <c r="F141" s="229" t="str">
        <f>IFERROR(VLOOKUP($B141,'Institution Evaluation'!$A$55:$E$346,5,0),IFERROR(VLOOKUP($B141,'Privacy Analyst Evaluation'!$A$46:$E$120,5,0),""))&amp;""</f>
        <v/>
      </c>
      <c r="G141" s="230"/>
      <c r="H141" s="229" t="str">
        <f>IFERROR(IF($H140+1&gt;'(backend scoring)'!$Q$335,"",$H140+1),"")</f>
        <v/>
      </c>
      <c r="I141" s="229" t="str">
        <f>_xlfn.XLOOKUP($H141,'(backend scoring)'!$S$2:$S$333,'(backend scoring)'!$A$2:$A$333,"")</f>
        <v/>
      </c>
      <c r="J141" s="229" t="str">
        <f>IFERROR(VLOOKUP($I141,'Institution Evaluation'!$A$55:$E$346,2,0),IFERROR(VLOOKUP($I141,'Privacy Analyst Evaluation'!$A$46:$E$120,2,0),""))</f>
        <v/>
      </c>
      <c r="K141" s="229" t="str">
        <f>IFERROR(VLOOKUP($I141,'Institution Evaluation'!$A$55:$E$346,3,0),IFERROR(VLOOKUP($I141,'Privacy Analyst Evaluation'!$A$46:$E$120,3,0),""))&amp;""</f>
        <v/>
      </c>
      <c r="L141" s="229" t="str">
        <f>IFERROR(VLOOKUP($I141,'Institution Evaluation'!$A$55:$E$346,4,0),IFERROR(VLOOKUP($I141,'Privacy Analyst Evaluation'!$A$46:$E$120,4,0),""))&amp;""</f>
        <v/>
      </c>
      <c r="M141" s="229" t="str">
        <f>IFERROR(VLOOKUP($I141,'Institution Evaluation'!$A$55:$E$346,5,0),IFERROR(VLOOKUP($I141,'Privacy Analyst Evaluation'!$A$46:$E$120,5,0),""))&amp;""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c r="A142" s="229" t="str">
        <f>IFERROR(IF($A141+1&gt;'(backend scoring)'!$T$335,"",$A141+1),"")</f>
        <v/>
      </c>
      <c r="B142" s="229" t="str">
        <f>_xlfn.XLOOKUP($A142,'(backend scoring)'!$V$2:$V$333,'(backend scoring)'!$A$2:$A$333,"")</f>
        <v/>
      </c>
      <c r="C142" s="229" t="str">
        <f>IFERROR(VLOOKUP($B142,'Institution Evaluation'!$A$55:$E$346,2,0),IFERROR(VLOOKUP($B142,'Privacy Analyst Evaluation'!$A$46:$E$120,2,0),""))&amp;""</f>
        <v/>
      </c>
      <c r="D142" s="229" t="str">
        <f>IFERROR(VLOOKUP($B142,'Institution Evaluation'!$A$55:$E$346,3,0),IFERROR(VLOOKUP($B142,'Privacy Analyst Evaluation'!$A$46:$E$120,3,0),""))&amp;""</f>
        <v/>
      </c>
      <c r="E142" s="229" t="str">
        <f>IFERROR(VLOOKUP($B142,'Institution Evaluation'!$A$55:$E$346,4,0),IFERROR(VLOOKUP($B142,'Privacy Analyst Evaluation'!$A$46:$E$120,4,0),""))&amp;""</f>
        <v/>
      </c>
      <c r="F142" s="229" t="str">
        <f>IFERROR(VLOOKUP($B142,'Institution Evaluation'!$A$55:$E$346,5,0),IFERROR(VLOOKUP($B142,'Privacy Analyst Evaluation'!$A$46:$E$120,5,0),""))&amp;""</f>
        <v/>
      </c>
      <c r="G142" s="230"/>
      <c r="H142" s="229" t="str">
        <f>IFERROR(IF($H141+1&gt;'(backend scoring)'!$Q$335,"",$H141+1),"")</f>
        <v/>
      </c>
      <c r="I142" s="229" t="str">
        <f>_xlfn.XLOOKUP($H142,'(backend scoring)'!$S$2:$S$333,'(backend scoring)'!$A$2:$A$333,"")</f>
        <v/>
      </c>
      <c r="J142" s="229" t="str">
        <f>IFERROR(VLOOKUP($I142,'Institution Evaluation'!$A$55:$E$346,2,0),IFERROR(VLOOKUP($I142,'Privacy Analyst Evaluation'!$A$46:$E$120,2,0),""))</f>
        <v/>
      </c>
      <c r="K142" s="229" t="str">
        <f>IFERROR(VLOOKUP($I142,'Institution Evaluation'!$A$55:$E$346,3,0),IFERROR(VLOOKUP($I142,'Privacy Analyst Evaluation'!$A$46:$E$120,3,0),""))&amp;""</f>
        <v/>
      </c>
      <c r="L142" s="229" t="str">
        <f>IFERROR(VLOOKUP($I142,'Institution Evaluation'!$A$55:$E$346,4,0),IFERROR(VLOOKUP($I142,'Privacy Analyst Evaluation'!$A$46:$E$120,4,0),""))&amp;""</f>
        <v/>
      </c>
      <c r="M142" s="229" t="str">
        <f>IFERROR(VLOOKUP($I142,'Institution Evaluation'!$A$55:$E$346,5,0),IFERROR(VLOOKUP($I142,'Privacy Analyst Evaluation'!$A$46:$E$120,5,0),""))&amp;""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c r="A143" s="229" t="str">
        <f>IFERROR(IF($A142+1&gt;'(backend scoring)'!$T$335,"",$A142+1),"")</f>
        <v/>
      </c>
      <c r="B143" s="229" t="str">
        <f>_xlfn.XLOOKUP($A143,'(backend scoring)'!$V$2:$V$333,'(backend scoring)'!$A$2:$A$333,"")</f>
        <v/>
      </c>
      <c r="C143" s="229" t="str">
        <f>IFERROR(VLOOKUP($B143,'Institution Evaluation'!$A$55:$E$346,2,0),IFERROR(VLOOKUP($B143,'Privacy Analyst Evaluation'!$A$46:$E$120,2,0),""))&amp;""</f>
        <v/>
      </c>
      <c r="D143" s="229" t="str">
        <f>IFERROR(VLOOKUP($B143,'Institution Evaluation'!$A$55:$E$346,3,0),IFERROR(VLOOKUP($B143,'Privacy Analyst Evaluation'!$A$46:$E$120,3,0),""))&amp;""</f>
        <v/>
      </c>
      <c r="E143" s="229" t="str">
        <f>IFERROR(VLOOKUP($B143,'Institution Evaluation'!$A$55:$E$346,4,0),IFERROR(VLOOKUP($B143,'Privacy Analyst Evaluation'!$A$46:$E$120,4,0),""))&amp;""</f>
        <v/>
      </c>
      <c r="F143" s="229" t="str">
        <f>IFERROR(VLOOKUP($B143,'Institution Evaluation'!$A$55:$E$346,5,0),IFERROR(VLOOKUP($B143,'Privacy Analyst Evaluation'!$A$46:$E$120,5,0),""))&amp;""</f>
        <v/>
      </c>
      <c r="G143" s="230"/>
      <c r="H143" s="229" t="str">
        <f>IFERROR(IF($H142+1&gt;'(backend scoring)'!$Q$335,"",$H142+1),"")</f>
        <v/>
      </c>
      <c r="I143" s="229" t="str">
        <f>_xlfn.XLOOKUP($H143,'(backend scoring)'!$S$2:$S$333,'(backend scoring)'!$A$2:$A$333,"")</f>
        <v/>
      </c>
      <c r="J143" s="229" t="str">
        <f>IFERROR(VLOOKUP($I143,'Institution Evaluation'!$A$55:$E$346,2,0),IFERROR(VLOOKUP($I143,'Privacy Analyst Evaluation'!$A$46:$E$120,2,0),""))</f>
        <v/>
      </c>
      <c r="K143" s="229" t="str">
        <f>IFERROR(VLOOKUP($I143,'Institution Evaluation'!$A$55:$E$346,3,0),IFERROR(VLOOKUP($I143,'Privacy Analyst Evaluation'!$A$46:$E$120,3,0),""))&amp;""</f>
        <v/>
      </c>
      <c r="L143" s="229" t="str">
        <f>IFERROR(VLOOKUP($I143,'Institution Evaluation'!$A$55:$E$346,4,0),IFERROR(VLOOKUP($I143,'Privacy Analyst Evaluation'!$A$46:$E$120,4,0),""))&amp;""</f>
        <v/>
      </c>
      <c r="M143" s="229" t="str">
        <f>IFERROR(VLOOKUP($I143,'Institution Evaluation'!$A$55:$E$346,5,0),IFERROR(VLOOKUP($I143,'Privacy Analyst Evaluation'!$A$46:$E$120,5,0),""))&amp;""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c r="A144" s="229" t="str">
        <f>IFERROR(IF($A143+1&gt;'(backend scoring)'!$T$335,"",$A143+1),"")</f>
        <v/>
      </c>
      <c r="B144" s="229" t="str">
        <f>_xlfn.XLOOKUP($A144,'(backend scoring)'!$V$2:$V$333,'(backend scoring)'!$A$2:$A$333,"")</f>
        <v/>
      </c>
      <c r="C144" s="229" t="str">
        <f>IFERROR(VLOOKUP($B144,'Institution Evaluation'!$A$55:$E$346,2,0),IFERROR(VLOOKUP($B144,'Privacy Analyst Evaluation'!$A$46:$E$120,2,0),""))&amp;""</f>
        <v/>
      </c>
      <c r="D144" s="229" t="str">
        <f>IFERROR(VLOOKUP($B144,'Institution Evaluation'!$A$55:$E$346,3,0),IFERROR(VLOOKUP($B144,'Privacy Analyst Evaluation'!$A$46:$E$120,3,0),""))&amp;""</f>
        <v/>
      </c>
      <c r="E144" s="229" t="str">
        <f>IFERROR(VLOOKUP($B144,'Institution Evaluation'!$A$55:$E$346,4,0),IFERROR(VLOOKUP($B144,'Privacy Analyst Evaluation'!$A$46:$E$120,4,0),""))&amp;""</f>
        <v/>
      </c>
      <c r="F144" s="229" t="str">
        <f>IFERROR(VLOOKUP($B144,'Institution Evaluation'!$A$55:$E$346,5,0),IFERROR(VLOOKUP($B144,'Privacy Analyst Evaluation'!$A$46:$E$120,5,0),""))&amp;""</f>
        <v/>
      </c>
      <c r="G144" s="230"/>
      <c r="H144" s="229" t="str">
        <f>IFERROR(IF($H143+1&gt;'(backend scoring)'!$Q$335,"",$H143+1),"")</f>
        <v/>
      </c>
      <c r="I144" s="229" t="str">
        <f>_xlfn.XLOOKUP($H144,'(backend scoring)'!$S$2:$S$333,'(backend scoring)'!$A$2:$A$333,"")</f>
        <v/>
      </c>
      <c r="J144" s="229" t="str">
        <f>IFERROR(VLOOKUP($I144,'Institution Evaluation'!$A$55:$E$346,2,0),IFERROR(VLOOKUP($I144,'Privacy Analyst Evaluation'!$A$46:$E$120,2,0),""))</f>
        <v/>
      </c>
      <c r="K144" s="229" t="str">
        <f>IFERROR(VLOOKUP($I144,'Institution Evaluation'!$A$55:$E$346,3,0),IFERROR(VLOOKUP($I144,'Privacy Analyst Evaluation'!$A$46:$E$120,3,0),""))&amp;""</f>
        <v/>
      </c>
      <c r="L144" s="229" t="str">
        <f>IFERROR(VLOOKUP($I144,'Institution Evaluation'!$A$55:$E$346,4,0),IFERROR(VLOOKUP($I144,'Privacy Analyst Evaluation'!$A$46:$E$120,4,0),""))&amp;""</f>
        <v/>
      </c>
      <c r="M144" s="229" t="str">
        <f>IFERROR(VLOOKUP($I144,'Institution Evaluation'!$A$55:$E$346,5,0),IFERROR(VLOOKUP($I144,'Privacy Analyst Evaluation'!$A$46:$E$120,5,0),""))&amp;""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c r="A145" s="229" t="str">
        <f>IFERROR(IF($A144+1&gt;'(backend scoring)'!$T$335,"",$A144+1),"")</f>
        <v/>
      </c>
      <c r="B145" s="229" t="str">
        <f>_xlfn.XLOOKUP($A145,'(backend scoring)'!$V$2:$V$333,'(backend scoring)'!$A$2:$A$333,"")</f>
        <v/>
      </c>
      <c r="C145" s="229" t="str">
        <f>IFERROR(VLOOKUP($B145,'Institution Evaluation'!$A$55:$E$346,2,0),IFERROR(VLOOKUP($B145,'Privacy Analyst Evaluation'!$A$46:$E$120,2,0),""))&amp;""</f>
        <v/>
      </c>
      <c r="D145" s="229" t="str">
        <f>IFERROR(VLOOKUP($B145,'Institution Evaluation'!$A$55:$E$346,3,0),IFERROR(VLOOKUP($B145,'Privacy Analyst Evaluation'!$A$46:$E$120,3,0),""))&amp;""</f>
        <v/>
      </c>
      <c r="E145" s="229" t="str">
        <f>IFERROR(VLOOKUP($B145,'Institution Evaluation'!$A$55:$E$346,4,0),IFERROR(VLOOKUP($B145,'Privacy Analyst Evaluation'!$A$46:$E$120,4,0),""))&amp;""</f>
        <v/>
      </c>
      <c r="F145" s="229" t="str">
        <f>IFERROR(VLOOKUP($B145,'Institution Evaluation'!$A$55:$E$346,5,0),IFERROR(VLOOKUP($B145,'Privacy Analyst Evaluation'!$A$46:$E$120,5,0),""))&amp;""</f>
        <v/>
      </c>
      <c r="G145" s="230"/>
      <c r="H145" s="229" t="str">
        <f>IFERROR(IF($H144+1&gt;'(backend scoring)'!$Q$335,"",$H144+1),"")</f>
        <v/>
      </c>
      <c r="I145" s="229" t="str">
        <f>_xlfn.XLOOKUP($H145,'(backend scoring)'!$S$2:$S$333,'(backend scoring)'!$A$2:$A$333,"")</f>
        <v/>
      </c>
      <c r="J145" s="229" t="str">
        <f>IFERROR(VLOOKUP($I145,'Institution Evaluation'!$A$55:$E$346,2,0),IFERROR(VLOOKUP($I145,'Privacy Analyst Evaluation'!$A$46:$E$120,2,0),""))</f>
        <v/>
      </c>
      <c r="K145" s="229" t="str">
        <f>IFERROR(VLOOKUP($I145,'Institution Evaluation'!$A$55:$E$346,3,0),IFERROR(VLOOKUP($I145,'Privacy Analyst Evaluation'!$A$46:$E$120,3,0),""))&amp;""</f>
        <v/>
      </c>
      <c r="L145" s="229" t="str">
        <f>IFERROR(VLOOKUP($I145,'Institution Evaluation'!$A$55:$E$346,4,0),IFERROR(VLOOKUP($I145,'Privacy Analyst Evaluation'!$A$46:$E$120,4,0),""))&amp;""</f>
        <v/>
      </c>
      <c r="M145" s="229" t="str">
        <f>IFERROR(VLOOKUP($I145,'Institution Evaluation'!$A$55:$E$346,5,0),IFERROR(VLOOKUP($I145,'Privacy Analyst Evaluation'!$A$46:$E$120,5,0),""))&amp;""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c r="A146" s="229" t="str">
        <f>IFERROR(IF($A145+1&gt;'(backend scoring)'!$T$335,"",$A145+1),"")</f>
        <v/>
      </c>
      <c r="B146" s="229" t="str">
        <f>_xlfn.XLOOKUP($A146,'(backend scoring)'!$V$2:$V$333,'(backend scoring)'!$A$2:$A$333,"")</f>
        <v/>
      </c>
      <c r="C146" s="229" t="str">
        <f>IFERROR(VLOOKUP($B146,'Institution Evaluation'!$A$55:$E$346,2,0),IFERROR(VLOOKUP($B146,'Privacy Analyst Evaluation'!$A$46:$E$120,2,0),""))&amp;""</f>
        <v/>
      </c>
      <c r="D146" s="229" t="str">
        <f>IFERROR(VLOOKUP($B146,'Institution Evaluation'!$A$55:$E$346,3,0),IFERROR(VLOOKUP($B146,'Privacy Analyst Evaluation'!$A$46:$E$120,3,0),""))&amp;""</f>
        <v/>
      </c>
      <c r="E146" s="229" t="str">
        <f>IFERROR(VLOOKUP($B146,'Institution Evaluation'!$A$55:$E$346,4,0),IFERROR(VLOOKUP($B146,'Privacy Analyst Evaluation'!$A$46:$E$120,4,0),""))&amp;""</f>
        <v/>
      </c>
      <c r="F146" s="229" t="str">
        <f>IFERROR(VLOOKUP($B146,'Institution Evaluation'!$A$55:$E$346,5,0),IFERROR(VLOOKUP($B146,'Privacy Analyst Evaluation'!$A$46:$E$120,5,0),""))&amp;""</f>
        <v/>
      </c>
      <c r="G146" s="230"/>
      <c r="H146" s="229" t="str">
        <f>IFERROR(IF($H145+1&gt;'(backend scoring)'!$Q$335,"",$H145+1),"")</f>
        <v/>
      </c>
      <c r="I146" s="229" t="str">
        <f>_xlfn.XLOOKUP($H146,'(backend scoring)'!$S$2:$S$333,'(backend scoring)'!$A$2:$A$333,"")</f>
        <v/>
      </c>
      <c r="J146" s="229" t="str">
        <f>IFERROR(VLOOKUP($I146,'Institution Evaluation'!$A$55:$E$346,2,0),IFERROR(VLOOKUP($I146,'Privacy Analyst Evaluation'!$A$46:$E$120,2,0),""))</f>
        <v/>
      </c>
      <c r="K146" s="229" t="str">
        <f>IFERROR(VLOOKUP($I146,'Institution Evaluation'!$A$55:$E$346,3,0),IFERROR(VLOOKUP($I146,'Privacy Analyst Evaluation'!$A$46:$E$120,3,0),""))&amp;""</f>
        <v/>
      </c>
      <c r="L146" s="229" t="str">
        <f>IFERROR(VLOOKUP($I146,'Institution Evaluation'!$A$55:$E$346,4,0),IFERROR(VLOOKUP($I146,'Privacy Analyst Evaluation'!$A$46:$E$120,4,0),""))&amp;""</f>
        <v/>
      </c>
      <c r="M146" s="229" t="str">
        <f>IFERROR(VLOOKUP($I146,'Institution Evaluation'!$A$55:$E$346,5,0),IFERROR(VLOOKUP($I146,'Privacy Analyst Evaluation'!$A$46:$E$120,5,0),""))&amp;""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c r="A147" s="229" t="str">
        <f>IFERROR(IF($A146+1&gt;'(backend scoring)'!$T$335,"",$A146+1),"")</f>
        <v/>
      </c>
      <c r="B147" s="229" t="str">
        <f>_xlfn.XLOOKUP($A147,'(backend scoring)'!$V$2:$V$333,'(backend scoring)'!$A$2:$A$333,"")</f>
        <v/>
      </c>
      <c r="C147" s="229" t="str">
        <f>IFERROR(VLOOKUP($B147,'Institution Evaluation'!$A$55:$E$346,2,0),IFERROR(VLOOKUP($B147,'Privacy Analyst Evaluation'!$A$46:$E$120,2,0),""))&amp;""</f>
        <v/>
      </c>
      <c r="D147" s="229" t="str">
        <f>IFERROR(VLOOKUP($B147,'Institution Evaluation'!$A$55:$E$346,3,0),IFERROR(VLOOKUP($B147,'Privacy Analyst Evaluation'!$A$46:$E$120,3,0),""))&amp;""</f>
        <v/>
      </c>
      <c r="E147" s="229" t="str">
        <f>IFERROR(VLOOKUP($B147,'Institution Evaluation'!$A$55:$E$346,4,0),IFERROR(VLOOKUP($B147,'Privacy Analyst Evaluation'!$A$46:$E$120,4,0),""))&amp;""</f>
        <v/>
      </c>
      <c r="F147" s="229" t="str">
        <f>IFERROR(VLOOKUP($B147,'Institution Evaluation'!$A$55:$E$346,5,0),IFERROR(VLOOKUP($B147,'Privacy Analyst Evaluation'!$A$46:$E$120,5,0),""))&amp;""</f>
        <v/>
      </c>
      <c r="G147" s="230"/>
      <c r="H147" s="229" t="str">
        <f>IFERROR(IF($H146+1&gt;'(backend scoring)'!$Q$335,"",$H146+1),"")</f>
        <v/>
      </c>
      <c r="I147" s="229" t="str">
        <f>_xlfn.XLOOKUP($H147,'(backend scoring)'!$S$2:$S$333,'(backend scoring)'!$A$2:$A$333,"")</f>
        <v/>
      </c>
      <c r="J147" s="229" t="str">
        <f>IFERROR(VLOOKUP($I147,'Institution Evaluation'!$A$55:$E$346,2,0),IFERROR(VLOOKUP($I147,'Privacy Analyst Evaluation'!$A$46:$E$120,2,0),""))</f>
        <v/>
      </c>
      <c r="K147" s="229" t="str">
        <f>IFERROR(VLOOKUP($I147,'Institution Evaluation'!$A$55:$E$346,3,0),IFERROR(VLOOKUP($I147,'Privacy Analyst Evaluation'!$A$46:$E$120,3,0),""))&amp;""</f>
        <v/>
      </c>
      <c r="L147" s="229" t="str">
        <f>IFERROR(VLOOKUP($I147,'Institution Evaluation'!$A$55:$E$346,4,0),IFERROR(VLOOKUP($I147,'Privacy Analyst Evaluation'!$A$46:$E$120,4,0),""))&amp;""</f>
        <v/>
      </c>
      <c r="M147" s="229" t="str">
        <f>IFERROR(VLOOKUP($I147,'Institution Evaluation'!$A$55:$E$346,5,0),IFERROR(VLOOKUP($I147,'Privacy Analyst Evaluation'!$A$46:$E$120,5,0),""))&amp;""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c r="A148" s="229" t="str">
        <f>IFERROR(IF($A147+1&gt;'(backend scoring)'!$T$335,"",$A147+1),"")</f>
        <v/>
      </c>
      <c r="B148" s="229" t="str">
        <f>_xlfn.XLOOKUP($A148,'(backend scoring)'!$V$2:$V$333,'(backend scoring)'!$A$2:$A$333,"")</f>
        <v/>
      </c>
      <c r="C148" s="229" t="str">
        <f>IFERROR(VLOOKUP($B148,'Institution Evaluation'!$A$55:$E$346,2,0),IFERROR(VLOOKUP($B148,'Privacy Analyst Evaluation'!$A$46:$E$120,2,0),""))&amp;""</f>
        <v/>
      </c>
      <c r="D148" s="229" t="str">
        <f>IFERROR(VLOOKUP($B148,'Institution Evaluation'!$A$55:$E$346,3,0),IFERROR(VLOOKUP($B148,'Privacy Analyst Evaluation'!$A$46:$E$120,3,0),""))&amp;""</f>
        <v/>
      </c>
      <c r="E148" s="229" t="str">
        <f>IFERROR(VLOOKUP($B148,'Institution Evaluation'!$A$55:$E$346,4,0),IFERROR(VLOOKUP($B148,'Privacy Analyst Evaluation'!$A$46:$E$120,4,0),""))&amp;""</f>
        <v/>
      </c>
      <c r="F148" s="229" t="str">
        <f>IFERROR(VLOOKUP($B148,'Institution Evaluation'!$A$55:$E$346,5,0),IFERROR(VLOOKUP($B148,'Privacy Analyst Evaluation'!$A$46:$E$120,5,0),""))&amp;""</f>
        <v/>
      </c>
      <c r="G148" s="230"/>
      <c r="H148" s="229" t="str">
        <f>IFERROR(IF($H147+1&gt;'(backend scoring)'!$Q$335,"",$H147+1),"")</f>
        <v/>
      </c>
      <c r="I148" s="229" t="str">
        <f>_xlfn.XLOOKUP($H148,'(backend scoring)'!$S$2:$S$333,'(backend scoring)'!$A$2:$A$333,"")</f>
        <v/>
      </c>
      <c r="J148" s="229" t="str">
        <f>IFERROR(VLOOKUP($I148,'Institution Evaluation'!$A$55:$E$346,2,0),IFERROR(VLOOKUP($I148,'Privacy Analyst Evaluation'!$A$46:$E$120,2,0),""))</f>
        <v/>
      </c>
      <c r="K148" s="229" t="str">
        <f>IFERROR(VLOOKUP($I148,'Institution Evaluation'!$A$55:$E$346,3,0),IFERROR(VLOOKUP($I148,'Privacy Analyst Evaluation'!$A$46:$E$120,3,0),""))&amp;""</f>
        <v/>
      </c>
      <c r="L148" s="229" t="str">
        <f>IFERROR(VLOOKUP($I148,'Institution Evaluation'!$A$55:$E$346,4,0),IFERROR(VLOOKUP($I148,'Privacy Analyst Evaluation'!$A$46:$E$120,4,0),""))&amp;""</f>
        <v/>
      </c>
      <c r="M148" s="229" t="str">
        <f>IFERROR(VLOOKUP($I148,'Institution Evaluation'!$A$55:$E$346,5,0),IFERROR(VLOOKUP($I148,'Privacy Analyst Evaluation'!$A$46:$E$120,5,0),""))&amp;""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c r="A149" s="229" t="str">
        <f>IFERROR(IF($A148+1&gt;'(backend scoring)'!$T$335,"",$A148+1),"")</f>
        <v/>
      </c>
      <c r="B149" s="229" t="str">
        <f>_xlfn.XLOOKUP($A149,'(backend scoring)'!$V$2:$V$333,'(backend scoring)'!$A$2:$A$333,"")</f>
        <v/>
      </c>
      <c r="C149" s="229" t="str">
        <f>IFERROR(VLOOKUP($B149,'Institution Evaluation'!$A$55:$E$346,2,0),IFERROR(VLOOKUP($B149,'Privacy Analyst Evaluation'!$A$46:$E$120,2,0),""))&amp;""</f>
        <v/>
      </c>
      <c r="D149" s="229" t="str">
        <f>IFERROR(VLOOKUP($B149,'Institution Evaluation'!$A$55:$E$346,3,0),IFERROR(VLOOKUP($B149,'Privacy Analyst Evaluation'!$A$46:$E$120,3,0),""))&amp;""</f>
        <v/>
      </c>
      <c r="E149" s="229" t="str">
        <f>IFERROR(VLOOKUP($B149,'Institution Evaluation'!$A$55:$E$346,4,0),IFERROR(VLOOKUP($B149,'Privacy Analyst Evaluation'!$A$46:$E$120,4,0),""))&amp;""</f>
        <v/>
      </c>
      <c r="F149" s="229" t="str">
        <f>IFERROR(VLOOKUP($B149,'Institution Evaluation'!$A$55:$E$346,5,0),IFERROR(VLOOKUP($B149,'Privacy Analyst Evaluation'!$A$46:$E$120,5,0),""))&amp;""</f>
        <v/>
      </c>
      <c r="G149" s="230"/>
      <c r="H149" s="229" t="str">
        <f>IFERROR(IF($H148+1&gt;'(backend scoring)'!$Q$335,"",$H148+1),"")</f>
        <v/>
      </c>
      <c r="I149" s="229" t="str">
        <f>_xlfn.XLOOKUP($H149,'(backend scoring)'!$S$2:$S$333,'(backend scoring)'!$A$2:$A$333,"")</f>
        <v/>
      </c>
      <c r="J149" s="229" t="str">
        <f>IFERROR(VLOOKUP($I149,'Institution Evaluation'!$A$55:$E$346,2,0),IFERROR(VLOOKUP($I149,'Privacy Analyst Evaluation'!$A$46:$E$120,2,0),""))</f>
        <v/>
      </c>
      <c r="K149" s="229" t="str">
        <f>IFERROR(VLOOKUP($I149,'Institution Evaluation'!$A$55:$E$346,3,0),IFERROR(VLOOKUP($I149,'Privacy Analyst Evaluation'!$A$46:$E$120,3,0),""))&amp;""</f>
        <v/>
      </c>
      <c r="L149" s="229" t="str">
        <f>IFERROR(VLOOKUP($I149,'Institution Evaluation'!$A$55:$E$346,4,0),IFERROR(VLOOKUP($I149,'Privacy Analyst Evaluation'!$A$46:$E$120,4,0),""))&amp;""</f>
        <v/>
      </c>
      <c r="M149" s="229" t="str">
        <f>IFERROR(VLOOKUP($I149,'Institution Evaluation'!$A$55:$E$346,5,0),IFERROR(VLOOKUP($I149,'Privacy Analyst Evaluation'!$A$46:$E$120,5,0),""))&amp;""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c r="A150" s="229" t="str">
        <f>IFERROR(IF($A149+1&gt;'(backend scoring)'!$T$335,"",$A149+1),"")</f>
        <v/>
      </c>
      <c r="B150" s="229" t="str">
        <f>_xlfn.XLOOKUP($A150,'(backend scoring)'!$V$2:$V$333,'(backend scoring)'!$A$2:$A$333,"")</f>
        <v/>
      </c>
      <c r="C150" s="229" t="str">
        <f>IFERROR(VLOOKUP($B150,'Institution Evaluation'!$A$55:$E$346,2,0),IFERROR(VLOOKUP($B150,'Privacy Analyst Evaluation'!$A$46:$E$120,2,0),""))&amp;""</f>
        <v/>
      </c>
      <c r="D150" s="229" t="str">
        <f>IFERROR(VLOOKUP($B150,'Institution Evaluation'!$A$55:$E$346,3,0),IFERROR(VLOOKUP($B150,'Privacy Analyst Evaluation'!$A$46:$E$120,3,0),""))&amp;""</f>
        <v/>
      </c>
      <c r="E150" s="229" t="str">
        <f>IFERROR(VLOOKUP($B150,'Institution Evaluation'!$A$55:$E$346,4,0),IFERROR(VLOOKUP($B150,'Privacy Analyst Evaluation'!$A$46:$E$120,4,0),""))&amp;""</f>
        <v/>
      </c>
      <c r="F150" s="229" t="str">
        <f>IFERROR(VLOOKUP($B150,'Institution Evaluation'!$A$55:$E$346,5,0),IFERROR(VLOOKUP($B150,'Privacy Analyst Evaluation'!$A$46:$E$120,5,0),""))&amp;""</f>
        <v/>
      </c>
      <c r="G150" s="230"/>
      <c r="H150" s="229" t="str">
        <f>IFERROR(IF($H149+1&gt;'(backend scoring)'!$Q$335,"",$H149+1),"")</f>
        <v/>
      </c>
      <c r="I150" s="229" t="str">
        <f>_xlfn.XLOOKUP($H150,'(backend scoring)'!$S$2:$S$333,'(backend scoring)'!$A$2:$A$333,"")</f>
        <v/>
      </c>
      <c r="J150" s="229" t="str">
        <f>IFERROR(VLOOKUP($I150,'Institution Evaluation'!$A$55:$E$346,2,0),IFERROR(VLOOKUP($I150,'Privacy Analyst Evaluation'!$A$46:$E$120,2,0),""))</f>
        <v/>
      </c>
      <c r="K150" s="229" t="str">
        <f>IFERROR(VLOOKUP($I150,'Institution Evaluation'!$A$55:$E$346,3,0),IFERROR(VLOOKUP($I150,'Privacy Analyst Evaluation'!$A$46:$E$120,3,0),""))&amp;""</f>
        <v/>
      </c>
      <c r="L150" s="229" t="str">
        <f>IFERROR(VLOOKUP($I150,'Institution Evaluation'!$A$55:$E$346,4,0),IFERROR(VLOOKUP($I150,'Privacy Analyst Evaluation'!$A$46:$E$120,4,0),""))&amp;""</f>
        <v/>
      </c>
      <c r="M150" s="229" t="str">
        <f>IFERROR(VLOOKUP($I150,'Institution Evaluation'!$A$55:$E$346,5,0),IFERROR(VLOOKUP($I150,'Privacy Analyst Evaluation'!$A$46:$E$120,5,0),""))&amp;""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c r="A151" s="229" t="str">
        <f>IFERROR(IF($A150+1&gt;'(backend scoring)'!$T$335,"",$A150+1),"")</f>
        <v/>
      </c>
      <c r="B151" s="229" t="str">
        <f>_xlfn.XLOOKUP($A151,'(backend scoring)'!$V$2:$V$333,'(backend scoring)'!$A$2:$A$333,"")</f>
        <v/>
      </c>
      <c r="C151" s="229" t="str">
        <f>IFERROR(VLOOKUP($B151,'Institution Evaluation'!$A$55:$E$346,2,0),IFERROR(VLOOKUP($B151,'Privacy Analyst Evaluation'!$A$46:$E$120,2,0),""))&amp;""</f>
        <v/>
      </c>
      <c r="D151" s="229" t="str">
        <f>IFERROR(VLOOKUP($B151,'Institution Evaluation'!$A$55:$E$346,3,0),IFERROR(VLOOKUP($B151,'Privacy Analyst Evaluation'!$A$46:$E$120,3,0),""))&amp;""</f>
        <v/>
      </c>
      <c r="E151" s="229" t="str">
        <f>IFERROR(VLOOKUP($B151,'Institution Evaluation'!$A$55:$E$346,4,0),IFERROR(VLOOKUP($B151,'Privacy Analyst Evaluation'!$A$46:$E$120,4,0),""))&amp;""</f>
        <v/>
      </c>
      <c r="F151" s="229" t="str">
        <f>IFERROR(VLOOKUP($B151,'Institution Evaluation'!$A$55:$E$346,5,0),IFERROR(VLOOKUP($B151,'Privacy Analyst Evaluation'!$A$46:$E$120,5,0),""))&amp;""</f>
        <v/>
      </c>
      <c r="G151" s="230"/>
      <c r="H151" s="229" t="str">
        <f>IFERROR(IF($H150+1&gt;'(backend scoring)'!$Q$335,"",$H150+1),"")</f>
        <v/>
      </c>
      <c r="I151" s="229" t="str">
        <f>_xlfn.XLOOKUP($H151,'(backend scoring)'!$S$2:$S$333,'(backend scoring)'!$A$2:$A$333,"")</f>
        <v/>
      </c>
      <c r="J151" s="229" t="str">
        <f>IFERROR(VLOOKUP($I151,'Institution Evaluation'!$A$55:$E$346,2,0),IFERROR(VLOOKUP($I151,'Privacy Analyst Evaluation'!$A$46:$E$120,2,0),""))</f>
        <v/>
      </c>
      <c r="K151" s="229" t="str">
        <f>IFERROR(VLOOKUP($I151,'Institution Evaluation'!$A$55:$E$346,3,0),IFERROR(VLOOKUP($I151,'Privacy Analyst Evaluation'!$A$46:$E$120,3,0),""))&amp;""</f>
        <v/>
      </c>
      <c r="L151" s="229" t="str">
        <f>IFERROR(VLOOKUP($I151,'Institution Evaluation'!$A$55:$E$346,4,0),IFERROR(VLOOKUP($I151,'Privacy Analyst Evaluation'!$A$46:$E$120,4,0),""))&amp;""</f>
        <v/>
      </c>
      <c r="M151" s="229" t="str">
        <f>IFERROR(VLOOKUP($I151,'Institution Evaluation'!$A$55:$E$346,5,0),IFERROR(VLOOKUP($I151,'Privacy Analyst Evaluation'!$A$46:$E$120,5,0),""))&amp;""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c r="A152" s="229" t="str">
        <f>IFERROR(IF($A151+1&gt;'(backend scoring)'!$T$335,"",$A151+1),"")</f>
        <v/>
      </c>
      <c r="B152" s="229" t="str">
        <f>_xlfn.XLOOKUP($A152,'(backend scoring)'!$V$2:$V$333,'(backend scoring)'!$A$2:$A$333,"")</f>
        <v/>
      </c>
      <c r="C152" s="229" t="str">
        <f>IFERROR(VLOOKUP($B152,'Institution Evaluation'!$A$55:$E$346,2,0),IFERROR(VLOOKUP($B152,'Privacy Analyst Evaluation'!$A$46:$E$120,2,0),""))&amp;""</f>
        <v/>
      </c>
      <c r="D152" s="229" t="str">
        <f>IFERROR(VLOOKUP($B152,'Institution Evaluation'!$A$55:$E$346,3,0),IFERROR(VLOOKUP($B152,'Privacy Analyst Evaluation'!$A$46:$E$120,3,0),""))&amp;""</f>
        <v/>
      </c>
      <c r="E152" s="229" t="str">
        <f>IFERROR(VLOOKUP($B152,'Institution Evaluation'!$A$55:$E$346,4,0),IFERROR(VLOOKUP($B152,'Privacy Analyst Evaluation'!$A$46:$E$120,4,0),""))&amp;""</f>
        <v/>
      </c>
      <c r="F152" s="229" t="str">
        <f>IFERROR(VLOOKUP($B152,'Institution Evaluation'!$A$55:$E$346,5,0),IFERROR(VLOOKUP($B152,'Privacy Analyst Evaluation'!$A$46:$E$120,5,0),""))&amp;""</f>
        <v/>
      </c>
      <c r="G152" s="230"/>
      <c r="H152" s="229" t="str">
        <f>IFERROR(IF($H151+1&gt;'(backend scoring)'!$Q$335,"",$H151+1),"")</f>
        <v/>
      </c>
      <c r="I152" s="229" t="str">
        <f>_xlfn.XLOOKUP($H152,'(backend scoring)'!$S$2:$S$333,'(backend scoring)'!$A$2:$A$333,"")</f>
        <v/>
      </c>
      <c r="J152" s="229" t="str">
        <f>IFERROR(VLOOKUP($I152,'Institution Evaluation'!$A$55:$E$346,2,0),IFERROR(VLOOKUP($I152,'Privacy Analyst Evaluation'!$A$46:$E$120,2,0),""))</f>
        <v/>
      </c>
      <c r="K152" s="229" t="str">
        <f>IFERROR(VLOOKUP($I152,'Institution Evaluation'!$A$55:$E$346,3,0),IFERROR(VLOOKUP($I152,'Privacy Analyst Evaluation'!$A$46:$E$120,3,0),""))&amp;""</f>
        <v/>
      </c>
      <c r="L152" s="229" t="str">
        <f>IFERROR(VLOOKUP($I152,'Institution Evaluation'!$A$55:$E$346,4,0),IFERROR(VLOOKUP($I152,'Privacy Analyst Evaluation'!$A$46:$E$120,4,0),""))&amp;""</f>
        <v/>
      </c>
      <c r="M152" s="229" t="str">
        <f>IFERROR(VLOOKUP($I152,'Institution Evaluation'!$A$55:$E$346,5,0),IFERROR(VLOOKUP($I152,'Privacy Analyst Evaluation'!$A$46:$E$120,5,0),""))&amp;""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c r="A153" s="229" t="str">
        <f>IFERROR(IF($A152+1&gt;'(backend scoring)'!$T$335,"",$A152+1),"")</f>
        <v/>
      </c>
      <c r="B153" s="229" t="str">
        <f>_xlfn.XLOOKUP($A153,'(backend scoring)'!$V$2:$V$333,'(backend scoring)'!$A$2:$A$333,"")</f>
        <v/>
      </c>
      <c r="C153" s="229" t="str">
        <f>IFERROR(VLOOKUP($B153,'Institution Evaluation'!$A$55:$E$346,2,0),IFERROR(VLOOKUP($B153,'Privacy Analyst Evaluation'!$A$46:$E$120,2,0),""))&amp;""</f>
        <v/>
      </c>
      <c r="D153" s="229" t="str">
        <f>IFERROR(VLOOKUP($B153,'Institution Evaluation'!$A$55:$E$346,3,0),IFERROR(VLOOKUP($B153,'Privacy Analyst Evaluation'!$A$46:$E$120,3,0),""))&amp;""</f>
        <v/>
      </c>
      <c r="E153" s="229" t="str">
        <f>IFERROR(VLOOKUP($B153,'Institution Evaluation'!$A$55:$E$346,4,0),IFERROR(VLOOKUP($B153,'Privacy Analyst Evaluation'!$A$46:$E$120,4,0),""))&amp;""</f>
        <v/>
      </c>
      <c r="F153" s="229" t="str">
        <f>IFERROR(VLOOKUP($B153,'Institution Evaluation'!$A$55:$E$346,5,0),IFERROR(VLOOKUP($B153,'Privacy Analyst Evaluation'!$A$46:$E$120,5,0),""))&amp;""</f>
        <v/>
      </c>
      <c r="G153" s="230"/>
      <c r="H153" s="229" t="str">
        <f>IFERROR(IF($H152+1&gt;'(backend scoring)'!$Q$335,"",$H152+1),"")</f>
        <v/>
      </c>
      <c r="I153" s="229" t="str">
        <f>_xlfn.XLOOKUP($H153,'(backend scoring)'!$S$2:$S$333,'(backend scoring)'!$A$2:$A$333,"")</f>
        <v/>
      </c>
      <c r="J153" s="229" t="str">
        <f>IFERROR(VLOOKUP($I153,'Institution Evaluation'!$A$55:$E$346,2,0),IFERROR(VLOOKUP($I153,'Privacy Analyst Evaluation'!$A$46:$E$120,2,0),""))</f>
        <v/>
      </c>
      <c r="K153" s="229" t="str">
        <f>IFERROR(VLOOKUP($I153,'Institution Evaluation'!$A$55:$E$346,3,0),IFERROR(VLOOKUP($I153,'Privacy Analyst Evaluation'!$A$46:$E$120,3,0),""))&amp;""</f>
        <v/>
      </c>
      <c r="L153" s="229" t="str">
        <f>IFERROR(VLOOKUP($I153,'Institution Evaluation'!$A$55:$E$346,4,0),IFERROR(VLOOKUP($I153,'Privacy Analyst Evaluation'!$A$46:$E$120,4,0),""))&amp;""</f>
        <v/>
      </c>
      <c r="M153" s="229" t="str">
        <f>IFERROR(VLOOKUP($I153,'Institution Evaluation'!$A$55:$E$346,5,0),IFERROR(VLOOKUP($I153,'Privacy Analyst Evaluation'!$A$46:$E$120,5,0),""))&amp;""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c r="A154" s="229" t="str">
        <f>IFERROR(IF($A153+1&gt;'(backend scoring)'!$T$335,"",$A153+1),"")</f>
        <v/>
      </c>
      <c r="B154" s="229" t="str">
        <f>_xlfn.XLOOKUP($A154,'(backend scoring)'!$V$2:$V$333,'(backend scoring)'!$A$2:$A$333,"")</f>
        <v/>
      </c>
      <c r="C154" s="229" t="str">
        <f>IFERROR(VLOOKUP($B154,'Institution Evaluation'!$A$55:$E$346,2,0),IFERROR(VLOOKUP($B154,'Privacy Analyst Evaluation'!$A$46:$E$120,2,0),""))&amp;""</f>
        <v/>
      </c>
      <c r="D154" s="229" t="str">
        <f>IFERROR(VLOOKUP($B154,'Institution Evaluation'!$A$55:$E$346,3,0),IFERROR(VLOOKUP($B154,'Privacy Analyst Evaluation'!$A$46:$E$120,3,0),""))&amp;""</f>
        <v/>
      </c>
      <c r="E154" s="229" t="str">
        <f>IFERROR(VLOOKUP($B154,'Institution Evaluation'!$A$55:$E$346,4,0),IFERROR(VLOOKUP($B154,'Privacy Analyst Evaluation'!$A$46:$E$120,4,0),""))&amp;""</f>
        <v/>
      </c>
      <c r="F154" s="229" t="str">
        <f>IFERROR(VLOOKUP($B154,'Institution Evaluation'!$A$55:$E$346,5,0),IFERROR(VLOOKUP($B154,'Privacy Analyst Evaluation'!$A$46:$E$120,5,0),""))&amp;""</f>
        <v/>
      </c>
      <c r="G154" s="230"/>
      <c r="H154" s="229" t="str">
        <f>IFERROR(IF($H153+1&gt;'(backend scoring)'!$Q$335,"",$H153+1),"")</f>
        <v/>
      </c>
      <c r="I154" s="229" t="str">
        <f>_xlfn.XLOOKUP($H154,'(backend scoring)'!$S$2:$S$333,'(backend scoring)'!$A$2:$A$333,"")</f>
        <v/>
      </c>
      <c r="J154" s="229" t="str">
        <f>IFERROR(VLOOKUP($I154,'Institution Evaluation'!$A$55:$E$346,2,0),IFERROR(VLOOKUP($I154,'Privacy Analyst Evaluation'!$A$46:$E$120,2,0),""))</f>
        <v/>
      </c>
      <c r="K154" s="229" t="str">
        <f>IFERROR(VLOOKUP($I154,'Institution Evaluation'!$A$55:$E$346,3,0),IFERROR(VLOOKUP($I154,'Privacy Analyst Evaluation'!$A$46:$E$120,3,0),""))&amp;""</f>
        <v/>
      </c>
      <c r="L154" s="229" t="str">
        <f>IFERROR(VLOOKUP($I154,'Institution Evaluation'!$A$55:$E$346,4,0),IFERROR(VLOOKUP($I154,'Privacy Analyst Evaluation'!$A$46:$E$120,4,0),""))&amp;""</f>
        <v/>
      </c>
      <c r="M154" s="229" t="str">
        <f>IFERROR(VLOOKUP($I154,'Institution Evaluation'!$A$55:$E$346,5,0),IFERROR(VLOOKUP($I154,'Privacy Analyst Evaluation'!$A$46:$E$120,5,0),""))&amp;""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c r="A155" s="229" t="str">
        <f>IFERROR(IF($A154+1&gt;'(backend scoring)'!$T$335,"",$A154+1),"")</f>
        <v/>
      </c>
      <c r="B155" s="229" t="str">
        <f>_xlfn.XLOOKUP($A155,'(backend scoring)'!$V$2:$V$333,'(backend scoring)'!$A$2:$A$333,"")</f>
        <v/>
      </c>
      <c r="C155" s="229" t="str">
        <f>IFERROR(VLOOKUP($B155,'Institution Evaluation'!$A$55:$E$346,2,0),IFERROR(VLOOKUP($B155,'Privacy Analyst Evaluation'!$A$46:$E$120,2,0),""))&amp;""</f>
        <v/>
      </c>
      <c r="D155" s="229" t="str">
        <f>IFERROR(VLOOKUP($B155,'Institution Evaluation'!$A$55:$E$346,3,0),IFERROR(VLOOKUP($B155,'Privacy Analyst Evaluation'!$A$46:$E$120,3,0),""))&amp;""</f>
        <v/>
      </c>
      <c r="E155" s="229" t="str">
        <f>IFERROR(VLOOKUP($B155,'Institution Evaluation'!$A$55:$E$346,4,0),IFERROR(VLOOKUP($B155,'Privacy Analyst Evaluation'!$A$46:$E$120,4,0),""))&amp;""</f>
        <v/>
      </c>
      <c r="F155" s="229" t="str">
        <f>IFERROR(VLOOKUP($B155,'Institution Evaluation'!$A$55:$E$346,5,0),IFERROR(VLOOKUP($B155,'Privacy Analyst Evaluation'!$A$46:$E$120,5,0),""))&amp;""</f>
        <v/>
      </c>
      <c r="G155" s="230"/>
      <c r="H155" s="229" t="str">
        <f>IFERROR(IF($H154+1&gt;'(backend scoring)'!$Q$335,"",$H154+1),"")</f>
        <v/>
      </c>
      <c r="I155" s="229" t="str">
        <f>_xlfn.XLOOKUP($H155,'(backend scoring)'!$S$2:$S$333,'(backend scoring)'!$A$2:$A$333,"")</f>
        <v/>
      </c>
      <c r="J155" s="229" t="str">
        <f>IFERROR(VLOOKUP($I155,'Institution Evaluation'!$A$55:$E$346,2,0),IFERROR(VLOOKUP($I155,'Privacy Analyst Evaluation'!$A$46:$E$120,2,0),""))</f>
        <v/>
      </c>
      <c r="K155" s="229" t="str">
        <f>IFERROR(VLOOKUP($I155,'Institution Evaluation'!$A$55:$E$346,3,0),IFERROR(VLOOKUP($I155,'Privacy Analyst Evaluation'!$A$46:$E$120,3,0),""))&amp;""</f>
        <v/>
      </c>
      <c r="L155" s="229" t="str">
        <f>IFERROR(VLOOKUP($I155,'Institution Evaluation'!$A$55:$E$346,4,0),IFERROR(VLOOKUP($I155,'Privacy Analyst Evaluation'!$A$46:$E$120,4,0),""))&amp;""</f>
        <v/>
      </c>
      <c r="M155" s="229" t="str">
        <f>IFERROR(VLOOKUP($I155,'Institution Evaluation'!$A$55:$E$346,5,0),IFERROR(VLOOKUP($I155,'Privacy Analyst Evaluation'!$A$46:$E$120,5,0),""))&amp;""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c r="A156" s="229" t="str">
        <f>IFERROR(IF($A155+1&gt;'(backend scoring)'!$T$335,"",$A155+1),"")</f>
        <v/>
      </c>
      <c r="B156" s="229" t="str">
        <f>_xlfn.XLOOKUP($A156,'(backend scoring)'!$V$2:$V$333,'(backend scoring)'!$A$2:$A$333,"")</f>
        <v/>
      </c>
      <c r="C156" s="229" t="str">
        <f>IFERROR(VLOOKUP($B156,'Institution Evaluation'!$A$55:$E$346,2,0),IFERROR(VLOOKUP($B156,'Privacy Analyst Evaluation'!$A$46:$E$120,2,0),""))&amp;""</f>
        <v/>
      </c>
      <c r="D156" s="229" t="str">
        <f>IFERROR(VLOOKUP($B156,'Institution Evaluation'!$A$55:$E$346,3,0),IFERROR(VLOOKUP($B156,'Privacy Analyst Evaluation'!$A$46:$E$120,3,0),""))&amp;""</f>
        <v/>
      </c>
      <c r="E156" s="229" t="str">
        <f>IFERROR(VLOOKUP($B156,'Institution Evaluation'!$A$55:$E$346,4,0),IFERROR(VLOOKUP($B156,'Privacy Analyst Evaluation'!$A$46:$E$120,4,0),""))&amp;""</f>
        <v/>
      </c>
      <c r="F156" s="229" t="str">
        <f>IFERROR(VLOOKUP($B156,'Institution Evaluation'!$A$55:$E$346,5,0),IFERROR(VLOOKUP($B156,'Privacy Analyst Evaluation'!$A$46:$E$120,5,0),""))&amp;""</f>
        <v/>
      </c>
      <c r="G156" s="230"/>
      <c r="H156" s="229" t="str">
        <f>IFERROR(IF($H155+1&gt;'(backend scoring)'!$Q$335,"",$H155+1),"")</f>
        <v/>
      </c>
      <c r="I156" s="229" t="str">
        <f>_xlfn.XLOOKUP($H156,'(backend scoring)'!$S$2:$S$333,'(backend scoring)'!$A$2:$A$333,"")</f>
        <v/>
      </c>
      <c r="J156" s="229" t="str">
        <f>IFERROR(VLOOKUP($I156,'Institution Evaluation'!$A$55:$E$346,2,0),IFERROR(VLOOKUP($I156,'Privacy Analyst Evaluation'!$A$46:$E$120,2,0),""))</f>
        <v/>
      </c>
      <c r="K156" s="229" t="str">
        <f>IFERROR(VLOOKUP($I156,'Institution Evaluation'!$A$55:$E$346,3,0),IFERROR(VLOOKUP($I156,'Privacy Analyst Evaluation'!$A$46:$E$120,3,0),""))&amp;""</f>
        <v/>
      </c>
      <c r="L156" s="229" t="str">
        <f>IFERROR(VLOOKUP($I156,'Institution Evaluation'!$A$55:$E$346,4,0),IFERROR(VLOOKUP($I156,'Privacy Analyst Evaluation'!$A$46:$E$120,4,0),""))&amp;""</f>
        <v/>
      </c>
      <c r="M156" s="229" t="str">
        <f>IFERROR(VLOOKUP($I156,'Institution Evaluation'!$A$55:$E$346,5,0),IFERROR(VLOOKUP($I156,'Privacy Analyst Evaluation'!$A$46:$E$120,5,0),""))&amp;""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c r="A157" s="229" t="str">
        <f>IFERROR(IF($A156+1&gt;'(backend scoring)'!$T$335,"",$A156+1),"")</f>
        <v/>
      </c>
      <c r="B157" s="229" t="str">
        <f>_xlfn.XLOOKUP($A157,'(backend scoring)'!$V$2:$V$333,'(backend scoring)'!$A$2:$A$333,"")</f>
        <v/>
      </c>
      <c r="C157" s="229" t="str">
        <f>IFERROR(VLOOKUP($B157,'Institution Evaluation'!$A$55:$E$346,2,0),IFERROR(VLOOKUP($B157,'Privacy Analyst Evaluation'!$A$46:$E$120,2,0),""))&amp;""</f>
        <v/>
      </c>
      <c r="D157" s="229" t="str">
        <f>IFERROR(VLOOKUP($B157,'Institution Evaluation'!$A$55:$E$346,3,0),IFERROR(VLOOKUP($B157,'Privacy Analyst Evaluation'!$A$46:$E$120,3,0),""))&amp;""</f>
        <v/>
      </c>
      <c r="E157" s="229" t="str">
        <f>IFERROR(VLOOKUP($B157,'Institution Evaluation'!$A$55:$E$346,4,0),IFERROR(VLOOKUP($B157,'Privacy Analyst Evaluation'!$A$46:$E$120,4,0),""))&amp;""</f>
        <v/>
      </c>
      <c r="F157" s="229" t="str">
        <f>IFERROR(VLOOKUP($B157,'Institution Evaluation'!$A$55:$E$346,5,0),IFERROR(VLOOKUP($B157,'Privacy Analyst Evaluation'!$A$46:$E$120,5,0),""))&amp;""</f>
        <v/>
      </c>
      <c r="G157" s="230"/>
      <c r="H157" s="229" t="str">
        <f>IFERROR(IF($H156+1&gt;'(backend scoring)'!$Q$335,"",$H156+1),"")</f>
        <v/>
      </c>
      <c r="I157" s="229" t="str">
        <f>_xlfn.XLOOKUP($H157,'(backend scoring)'!$S$2:$S$333,'(backend scoring)'!$A$2:$A$333,"")</f>
        <v/>
      </c>
      <c r="J157" s="229" t="str">
        <f>IFERROR(VLOOKUP($I157,'Institution Evaluation'!$A$55:$E$346,2,0),IFERROR(VLOOKUP($I157,'Privacy Analyst Evaluation'!$A$46:$E$120,2,0),""))</f>
        <v/>
      </c>
      <c r="K157" s="229" t="str">
        <f>IFERROR(VLOOKUP($I157,'Institution Evaluation'!$A$55:$E$346,3,0),IFERROR(VLOOKUP($I157,'Privacy Analyst Evaluation'!$A$46:$E$120,3,0),""))&amp;""</f>
        <v/>
      </c>
      <c r="L157" s="229" t="str">
        <f>IFERROR(VLOOKUP($I157,'Institution Evaluation'!$A$55:$E$346,4,0),IFERROR(VLOOKUP($I157,'Privacy Analyst Evaluation'!$A$46:$E$120,4,0),""))&amp;""</f>
        <v/>
      </c>
      <c r="M157" s="229" t="str">
        <f>IFERROR(VLOOKUP($I157,'Institution Evaluation'!$A$55:$E$346,5,0),IFERROR(VLOOKUP($I157,'Privacy Analyst Evaluation'!$A$46:$E$120,5,0),""))&amp;""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c r="A158" s="229" t="str">
        <f>IFERROR(IF($A157+1&gt;'(backend scoring)'!$T$335,"",$A157+1),"")</f>
        <v/>
      </c>
      <c r="B158" s="229" t="str">
        <f>_xlfn.XLOOKUP($A158,'(backend scoring)'!$V$2:$V$333,'(backend scoring)'!$A$2:$A$333,"")</f>
        <v/>
      </c>
      <c r="C158" s="229" t="str">
        <f>IFERROR(VLOOKUP($B158,'Institution Evaluation'!$A$55:$E$346,2,0),IFERROR(VLOOKUP($B158,'Privacy Analyst Evaluation'!$A$46:$E$120,2,0),""))&amp;""</f>
        <v/>
      </c>
      <c r="D158" s="229" t="str">
        <f>IFERROR(VLOOKUP($B158,'Institution Evaluation'!$A$55:$E$346,3,0),IFERROR(VLOOKUP($B158,'Privacy Analyst Evaluation'!$A$46:$E$120,3,0),""))&amp;""</f>
        <v/>
      </c>
      <c r="E158" s="229" t="str">
        <f>IFERROR(VLOOKUP($B158,'Institution Evaluation'!$A$55:$E$346,4,0),IFERROR(VLOOKUP($B158,'Privacy Analyst Evaluation'!$A$46:$E$120,4,0),""))&amp;""</f>
        <v/>
      </c>
      <c r="F158" s="229" t="str">
        <f>IFERROR(VLOOKUP($B158,'Institution Evaluation'!$A$55:$E$346,5,0),IFERROR(VLOOKUP($B158,'Privacy Analyst Evaluation'!$A$46:$E$120,5,0),""))&amp;""</f>
        <v/>
      </c>
      <c r="G158" s="230"/>
      <c r="H158" s="229" t="str">
        <f>IFERROR(IF($H157+1&gt;'(backend scoring)'!$Q$335,"",$H157+1),"")</f>
        <v/>
      </c>
      <c r="I158" s="229" t="str">
        <f>_xlfn.XLOOKUP($H158,'(backend scoring)'!$S$2:$S$333,'(backend scoring)'!$A$2:$A$333,"")</f>
        <v/>
      </c>
      <c r="J158" s="229" t="str">
        <f>IFERROR(VLOOKUP($I158,'Institution Evaluation'!$A$55:$E$346,2,0),IFERROR(VLOOKUP($I158,'Privacy Analyst Evaluation'!$A$46:$E$120,2,0),""))</f>
        <v/>
      </c>
      <c r="K158" s="229" t="str">
        <f>IFERROR(VLOOKUP($I158,'Institution Evaluation'!$A$55:$E$346,3,0),IFERROR(VLOOKUP($I158,'Privacy Analyst Evaluation'!$A$46:$E$120,3,0),""))&amp;""</f>
        <v/>
      </c>
      <c r="L158" s="229" t="str">
        <f>IFERROR(VLOOKUP($I158,'Institution Evaluation'!$A$55:$E$346,4,0),IFERROR(VLOOKUP($I158,'Privacy Analyst Evaluation'!$A$46:$E$120,4,0),""))&amp;""</f>
        <v/>
      </c>
      <c r="M158" s="229" t="str">
        <f>IFERROR(VLOOKUP($I158,'Institution Evaluation'!$A$55:$E$346,5,0),IFERROR(VLOOKUP($I158,'Privacy Analyst Evaluation'!$A$46:$E$120,5,0),""))&amp;""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c r="A159" s="229" t="str">
        <f>IFERROR(IF($A158+1&gt;'(backend scoring)'!$T$335,"",$A158+1),"")</f>
        <v/>
      </c>
      <c r="B159" s="229" t="str">
        <f>_xlfn.XLOOKUP($A159,'(backend scoring)'!$V$2:$V$333,'(backend scoring)'!$A$2:$A$333,"")</f>
        <v/>
      </c>
      <c r="C159" s="229" t="str">
        <f>IFERROR(VLOOKUP($B159,'Institution Evaluation'!$A$55:$E$346,2,0),IFERROR(VLOOKUP($B159,'Privacy Analyst Evaluation'!$A$46:$E$120,2,0),""))&amp;""</f>
        <v/>
      </c>
      <c r="D159" s="229" t="str">
        <f>IFERROR(VLOOKUP($B159,'Institution Evaluation'!$A$55:$E$346,3,0),IFERROR(VLOOKUP($B159,'Privacy Analyst Evaluation'!$A$46:$E$120,3,0),""))&amp;""</f>
        <v/>
      </c>
      <c r="E159" s="229" t="str">
        <f>IFERROR(VLOOKUP($B159,'Institution Evaluation'!$A$55:$E$346,4,0),IFERROR(VLOOKUP($B159,'Privacy Analyst Evaluation'!$A$46:$E$120,4,0),""))&amp;""</f>
        <v/>
      </c>
      <c r="F159" s="229" t="str">
        <f>IFERROR(VLOOKUP($B159,'Institution Evaluation'!$A$55:$E$346,5,0),IFERROR(VLOOKUP($B159,'Privacy Analyst Evaluation'!$A$46:$E$120,5,0),""))&amp;""</f>
        <v/>
      </c>
      <c r="G159" s="230"/>
      <c r="H159" s="229" t="str">
        <f>IFERROR(IF($H158+1&gt;'(backend scoring)'!$Q$335,"",$H158+1),"")</f>
        <v/>
      </c>
      <c r="I159" s="229" t="str">
        <f>_xlfn.XLOOKUP($H159,'(backend scoring)'!$S$2:$S$333,'(backend scoring)'!$A$2:$A$333,"")</f>
        <v/>
      </c>
      <c r="J159" s="229" t="str">
        <f>IFERROR(VLOOKUP($I159,'Institution Evaluation'!$A$55:$E$346,2,0),IFERROR(VLOOKUP($I159,'Privacy Analyst Evaluation'!$A$46:$E$120,2,0),""))</f>
        <v/>
      </c>
      <c r="K159" s="229" t="str">
        <f>IFERROR(VLOOKUP($I159,'Institution Evaluation'!$A$55:$E$346,3,0),IFERROR(VLOOKUP($I159,'Privacy Analyst Evaluation'!$A$46:$E$120,3,0),""))&amp;""</f>
        <v/>
      </c>
      <c r="L159" s="229" t="str">
        <f>IFERROR(VLOOKUP($I159,'Institution Evaluation'!$A$55:$E$346,4,0),IFERROR(VLOOKUP($I159,'Privacy Analyst Evaluation'!$A$46:$E$120,4,0),""))&amp;""</f>
        <v/>
      </c>
      <c r="M159" s="229" t="str">
        <f>IFERROR(VLOOKUP($I159,'Institution Evaluation'!$A$55:$E$346,5,0),IFERROR(VLOOKUP($I159,'Privacy Analyst Evaluation'!$A$46:$E$120,5,0),""))&amp;""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c r="A160" s="229" t="str">
        <f>IFERROR(IF($A159+1&gt;'(backend scoring)'!$T$335,"",$A159+1),"")</f>
        <v/>
      </c>
      <c r="B160" s="229" t="str">
        <f>_xlfn.XLOOKUP($A160,'(backend scoring)'!$V$2:$V$333,'(backend scoring)'!$A$2:$A$333,"")</f>
        <v/>
      </c>
      <c r="C160" s="229" t="str">
        <f>IFERROR(VLOOKUP($B160,'Institution Evaluation'!$A$55:$E$346,2,0),IFERROR(VLOOKUP($B160,'Privacy Analyst Evaluation'!$A$46:$E$120,2,0),""))&amp;""</f>
        <v/>
      </c>
      <c r="D160" s="229" t="str">
        <f>IFERROR(VLOOKUP($B160,'Institution Evaluation'!$A$55:$E$346,3,0),IFERROR(VLOOKUP($B160,'Privacy Analyst Evaluation'!$A$46:$E$120,3,0),""))&amp;""</f>
        <v/>
      </c>
      <c r="E160" s="229" t="str">
        <f>IFERROR(VLOOKUP($B160,'Institution Evaluation'!$A$55:$E$346,4,0),IFERROR(VLOOKUP($B160,'Privacy Analyst Evaluation'!$A$46:$E$120,4,0),""))&amp;""</f>
        <v/>
      </c>
      <c r="F160" s="229" t="str">
        <f>IFERROR(VLOOKUP($B160,'Institution Evaluation'!$A$55:$E$346,5,0),IFERROR(VLOOKUP($B160,'Privacy Analyst Evaluation'!$A$46:$E$120,5,0),""))&amp;""</f>
        <v/>
      </c>
      <c r="G160" s="230"/>
      <c r="H160" s="229" t="str">
        <f>IFERROR(IF($H159+1&gt;'(backend scoring)'!$Q$335,"",$H159+1),"")</f>
        <v/>
      </c>
      <c r="I160" s="229" t="str">
        <f>_xlfn.XLOOKUP($H160,'(backend scoring)'!$S$2:$S$333,'(backend scoring)'!$A$2:$A$333,"")</f>
        <v/>
      </c>
      <c r="J160" s="229" t="str">
        <f>IFERROR(VLOOKUP($I160,'Institution Evaluation'!$A$55:$E$346,2,0),IFERROR(VLOOKUP($I160,'Privacy Analyst Evaluation'!$A$46:$E$120,2,0),""))</f>
        <v/>
      </c>
      <c r="K160" s="229" t="str">
        <f>IFERROR(VLOOKUP($I160,'Institution Evaluation'!$A$55:$E$346,3,0),IFERROR(VLOOKUP($I160,'Privacy Analyst Evaluation'!$A$46:$E$120,3,0),""))&amp;""</f>
        <v/>
      </c>
      <c r="L160" s="229" t="str">
        <f>IFERROR(VLOOKUP($I160,'Institution Evaluation'!$A$55:$E$346,4,0),IFERROR(VLOOKUP($I160,'Privacy Analyst Evaluation'!$A$46:$E$120,4,0),""))&amp;""</f>
        <v/>
      </c>
      <c r="M160" s="229" t="str">
        <f>IFERROR(VLOOKUP($I160,'Institution Evaluation'!$A$55:$E$346,5,0),IFERROR(VLOOKUP($I160,'Privacy Analyst Evaluation'!$A$46:$E$120,5,0),""))&amp;""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c r="A161" s="229" t="str">
        <f>IFERROR(IF($A160+1&gt;'(backend scoring)'!$T$335,"",$A160+1),"")</f>
        <v/>
      </c>
      <c r="B161" s="229" t="str">
        <f>_xlfn.XLOOKUP($A161,'(backend scoring)'!$V$2:$V$333,'(backend scoring)'!$A$2:$A$333,"")</f>
        <v/>
      </c>
      <c r="C161" s="229" t="str">
        <f>IFERROR(VLOOKUP($B161,'Institution Evaluation'!$A$55:$E$346,2,0),IFERROR(VLOOKUP($B161,'Privacy Analyst Evaluation'!$A$46:$E$120,2,0),""))&amp;""</f>
        <v/>
      </c>
      <c r="D161" s="229" t="str">
        <f>IFERROR(VLOOKUP($B161,'Institution Evaluation'!$A$55:$E$346,3,0),IFERROR(VLOOKUP($B161,'Privacy Analyst Evaluation'!$A$46:$E$120,3,0),""))&amp;""</f>
        <v/>
      </c>
      <c r="E161" s="229" t="str">
        <f>IFERROR(VLOOKUP($B161,'Institution Evaluation'!$A$55:$E$346,4,0),IFERROR(VLOOKUP($B161,'Privacy Analyst Evaluation'!$A$46:$E$120,4,0),""))&amp;""</f>
        <v/>
      </c>
      <c r="F161" s="229" t="str">
        <f>IFERROR(VLOOKUP($B161,'Institution Evaluation'!$A$55:$E$346,5,0),IFERROR(VLOOKUP($B161,'Privacy Analyst Evaluation'!$A$46:$E$120,5,0),""))&amp;""</f>
        <v/>
      </c>
      <c r="G161" s="230"/>
      <c r="H161" s="229" t="str">
        <f>IFERROR(IF($H160+1&gt;'(backend scoring)'!$Q$335,"",$H160+1),"")</f>
        <v/>
      </c>
      <c r="I161" s="229" t="str">
        <f>_xlfn.XLOOKUP($H161,'(backend scoring)'!$S$2:$S$333,'(backend scoring)'!$A$2:$A$333,"")</f>
        <v/>
      </c>
      <c r="J161" s="229" t="str">
        <f>IFERROR(VLOOKUP($I161,'Institution Evaluation'!$A$55:$E$346,2,0),IFERROR(VLOOKUP($I161,'Privacy Analyst Evaluation'!$A$46:$E$120,2,0),""))</f>
        <v/>
      </c>
      <c r="K161" s="229" t="str">
        <f>IFERROR(VLOOKUP($I161,'Institution Evaluation'!$A$55:$E$346,3,0),IFERROR(VLOOKUP($I161,'Privacy Analyst Evaluation'!$A$46:$E$120,3,0),""))&amp;""</f>
        <v/>
      </c>
      <c r="L161" s="229" t="str">
        <f>IFERROR(VLOOKUP($I161,'Institution Evaluation'!$A$55:$E$346,4,0),IFERROR(VLOOKUP($I161,'Privacy Analyst Evaluation'!$A$46:$E$120,4,0),""))&amp;""</f>
        <v/>
      </c>
      <c r="M161" s="229" t="str">
        <f>IFERROR(VLOOKUP($I161,'Institution Evaluation'!$A$55:$E$346,5,0),IFERROR(VLOOKUP($I161,'Privacy Analyst Evaluation'!$A$46:$E$120,5,0),""))&amp;""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c r="A162" s="229" t="str">
        <f>IFERROR(IF($A161+1&gt;'(backend scoring)'!$T$335,"",$A161+1),"")</f>
        <v/>
      </c>
      <c r="B162" s="229" t="str">
        <f>_xlfn.XLOOKUP($A162,'(backend scoring)'!$V$2:$V$333,'(backend scoring)'!$A$2:$A$333,"")</f>
        <v/>
      </c>
      <c r="C162" s="229" t="str">
        <f>IFERROR(VLOOKUP($B162,'Institution Evaluation'!$A$55:$E$346,2,0),IFERROR(VLOOKUP($B162,'Privacy Analyst Evaluation'!$A$46:$E$120,2,0),""))&amp;""</f>
        <v/>
      </c>
      <c r="D162" s="229" t="str">
        <f>IFERROR(VLOOKUP($B162,'Institution Evaluation'!$A$55:$E$346,3,0),IFERROR(VLOOKUP($B162,'Privacy Analyst Evaluation'!$A$46:$E$120,3,0),""))&amp;""</f>
        <v/>
      </c>
      <c r="E162" s="229" t="str">
        <f>IFERROR(VLOOKUP($B162,'Institution Evaluation'!$A$55:$E$346,4,0),IFERROR(VLOOKUP($B162,'Privacy Analyst Evaluation'!$A$46:$E$120,4,0),""))&amp;""</f>
        <v/>
      </c>
      <c r="F162" s="229" t="str">
        <f>IFERROR(VLOOKUP($B162,'Institution Evaluation'!$A$55:$E$346,5,0),IFERROR(VLOOKUP($B162,'Privacy Analyst Evaluation'!$A$46:$E$120,5,0),""))&amp;""</f>
        <v/>
      </c>
      <c r="G162" s="230"/>
      <c r="H162" s="229" t="str">
        <f>IFERROR(IF($H161+1&gt;'(backend scoring)'!$Q$335,"",$H161+1),"")</f>
        <v/>
      </c>
      <c r="I162" s="229" t="str">
        <f>_xlfn.XLOOKUP($H162,'(backend scoring)'!$S$2:$S$333,'(backend scoring)'!$A$2:$A$333,"")</f>
        <v/>
      </c>
      <c r="J162" s="229" t="str">
        <f>IFERROR(VLOOKUP($I162,'Institution Evaluation'!$A$55:$E$346,2,0),IFERROR(VLOOKUP($I162,'Privacy Analyst Evaluation'!$A$46:$E$120,2,0),""))</f>
        <v/>
      </c>
      <c r="K162" s="229" t="str">
        <f>IFERROR(VLOOKUP($I162,'Institution Evaluation'!$A$55:$E$346,3,0),IFERROR(VLOOKUP($I162,'Privacy Analyst Evaluation'!$A$46:$E$120,3,0),""))&amp;""</f>
        <v/>
      </c>
      <c r="L162" s="229" t="str">
        <f>IFERROR(VLOOKUP($I162,'Institution Evaluation'!$A$55:$E$346,4,0),IFERROR(VLOOKUP($I162,'Privacy Analyst Evaluation'!$A$46:$E$120,4,0),""))&amp;""</f>
        <v/>
      </c>
      <c r="M162" s="229" t="str">
        <f>IFERROR(VLOOKUP($I162,'Institution Evaluation'!$A$55:$E$346,5,0),IFERROR(VLOOKUP($I162,'Privacy Analyst Evaluation'!$A$46:$E$120,5,0),""))&amp;""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c r="A163" s="229" t="str">
        <f>IFERROR(IF($A162+1&gt;'(backend scoring)'!$T$335,"",$A162+1),"")</f>
        <v/>
      </c>
      <c r="B163" s="229" t="str">
        <f>_xlfn.XLOOKUP($A163,'(backend scoring)'!$V$2:$V$333,'(backend scoring)'!$A$2:$A$333,"")</f>
        <v/>
      </c>
      <c r="C163" s="229" t="str">
        <f>IFERROR(VLOOKUP($B163,'Institution Evaluation'!$A$55:$E$346,2,0),IFERROR(VLOOKUP($B163,'Privacy Analyst Evaluation'!$A$46:$E$120,2,0),""))&amp;""</f>
        <v/>
      </c>
      <c r="D163" s="229" t="str">
        <f>IFERROR(VLOOKUP($B163,'Institution Evaluation'!$A$55:$E$346,3,0),IFERROR(VLOOKUP($B163,'Privacy Analyst Evaluation'!$A$46:$E$120,3,0),""))&amp;""</f>
        <v/>
      </c>
      <c r="E163" s="229" t="str">
        <f>IFERROR(VLOOKUP($B163,'Institution Evaluation'!$A$55:$E$346,4,0),IFERROR(VLOOKUP($B163,'Privacy Analyst Evaluation'!$A$46:$E$120,4,0),""))&amp;""</f>
        <v/>
      </c>
      <c r="F163" s="229" t="str">
        <f>IFERROR(VLOOKUP($B163,'Institution Evaluation'!$A$55:$E$346,5,0),IFERROR(VLOOKUP($B163,'Privacy Analyst Evaluation'!$A$46:$E$120,5,0),""))&amp;""</f>
        <v/>
      </c>
      <c r="G163" s="230"/>
      <c r="H163" s="229" t="str">
        <f>IFERROR(IF($H162+1&gt;'(backend scoring)'!$Q$335,"",$H162+1),"")</f>
        <v/>
      </c>
      <c r="I163" s="229" t="str">
        <f>_xlfn.XLOOKUP($H163,'(backend scoring)'!$S$2:$S$333,'(backend scoring)'!$A$2:$A$333,"")</f>
        <v/>
      </c>
      <c r="J163" s="229" t="str">
        <f>IFERROR(VLOOKUP($I163,'Institution Evaluation'!$A$55:$E$346,2,0),IFERROR(VLOOKUP($I163,'Privacy Analyst Evaluation'!$A$46:$E$120,2,0),""))</f>
        <v/>
      </c>
      <c r="K163" s="229" t="str">
        <f>IFERROR(VLOOKUP($I163,'Institution Evaluation'!$A$55:$E$346,3,0),IFERROR(VLOOKUP($I163,'Privacy Analyst Evaluation'!$A$46:$E$120,3,0),""))&amp;""</f>
        <v/>
      </c>
      <c r="L163" s="229" t="str">
        <f>IFERROR(VLOOKUP($I163,'Institution Evaluation'!$A$55:$E$346,4,0),IFERROR(VLOOKUP($I163,'Privacy Analyst Evaluation'!$A$46:$E$120,4,0),""))&amp;""</f>
        <v/>
      </c>
      <c r="M163" s="229" t="str">
        <f>IFERROR(VLOOKUP($I163,'Institution Evaluation'!$A$55:$E$346,5,0),IFERROR(VLOOKUP($I163,'Privacy Analyst Evaluation'!$A$46:$E$120,5,0),""))&amp;""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c r="A164" s="229" t="str">
        <f>IFERROR(IF($A163+1&gt;'(backend scoring)'!$T$335,"",$A163+1),"")</f>
        <v/>
      </c>
      <c r="B164" s="229" t="str">
        <f>_xlfn.XLOOKUP($A164,'(backend scoring)'!$V$2:$V$333,'(backend scoring)'!$A$2:$A$333,"")</f>
        <v/>
      </c>
      <c r="C164" s="229" t="str">
        <f>IFERROR(VLOOKUP($B164,'Institution Evaluation'!$A$55:$E$346,2,0),IFERROR(VLOOKUP($B164,'Privacy Analyst Evaluation'!$A$46:$E$120,2,0),""))&amp;""</f>
        <v/>
      </c>
      <c r="D164" s="229" t="str">
        <f>IFERROR(VLOOKUP($B164,'Institution Evaluation'!$A$55:$E$346,3,0),IFERROR(VLOOKUP($B164,'Privacy Analyst Evaluation'!$A$46:$E$120,3,0),""))&amp;""</f>
        <v/>
      </c>
      <c r="E164" s="229" t="str">
        <f>IFERROR(VLOOKUP($B164,'Institution Evaluation'!$A$55:$E$346,4,0),IFERROR(VLOOKUP($B164,'Privacy Analyst Evaluation'!$A$46:$E$120,4,0),""))&amp;""</f>
        <v/>
      </c>
      <c r="F164" s="229" t="str">
        <f>IFERROR(VLOOKUP($B164,'Institution Evaluation'!$A$55:$E$346,5,0),IFERROR(VLOOKUP($B164,'Privacy Analyst Evaluation'!$A$46:$E$120,5,0),""))&amp;""</f>
        <v/>
      </c>
      <c r="G164" s="230"/>
      <c r="H164" s="229" t="str">
        <f>IFERROR(IF($H163+1&gt;'(backend scoring)'!$Q$335,"",$H163+1),"")</f>
        <v/>
      </c>
      <c r="I164" s="229" t="str">
        <f>_xlfn.XLOOKUP($H164,'(backend scoring)'!$S$2:$S$333,'(backend scoring)'!$A$2:$A$333,"")</f>
        <v/>
      </c>
      <c r="J164" s="229" t="str">
        <f>IFERROR(VLOOKUP($I164,'Institution Evaluation'!$A$55:$E$346,2,0),IFERROR(VLOOKUP($I164,'Privacy Analyst Evaluation'!$A$46:$E$120,2,0),""))</f>
        <v/>
      </c>
      <c r="K164" s="229" t="str">
        <f>IFERROR(VLOOKUP($I164,'Institution Evaluation'!$A$55:$E$346,3,0),IFERROR(VLOOKUP($I164,'Privacy Analyst Evaluation'!$A$46:$E$120,3,0),""))&amp;""</f>
        <v/>
      </c>
      <c r="L164" s="229" t="str">
        <f>IFERROR(VLOOKUP($I164,'Institution Evaluation'!$A$55:$E$346,4,0),IFERROR(VLOOKUP($I164,'Privacy Analyst Evaluation'!$A$46:$E$120,4,0),""))&amp;""</f>
        <v/>
      </c>
      <c r="M164" s="229" t="str">
        <f>IFERROR(VLOOKUP($I164,'Institution Evaluation'!$A$55:$E$346,5,0),IFERROR(VLOOKUP($I164,'Privacy Analyst Evaluation'!$A$46:$E$120,5,0),""))&amp;""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c r="A165" s="229" t="str">
        <f>IFERROR(IF($A164+1&gt;'(backend scoring)'!$T$335,"",$A164+1),"")</f>
        <v/>
      </c>
      <c r="B165" s="229" t="str">
        <f>_xlfn.XLOOKUP($A165,'(backend scoring)'!$V$2:$V$333,'(backend scoring)'!$A$2:$A$333,"")</f>
        <v/>
      </c>
      <c r="C165" s="229" t="str">
        <f>IFERROR(VLOOKUP($B165,'Institution Evaluation'!$A$55:$E$346,2,0),IFERROR(VLOOKUP($B165,'Privacy Analyst Evaluation'!$A$46:$E$120,2,0),""))&amp;""</f>
        <v/>
      </c>
      <c r="D165" s="229" t="str">
        <f>IFERROR(VLOOKUP($B165,'Institution Evaluation'!$A$55:$E$346,3,0),IFERROR(VLOOKUP($B165,'Privacy Analyst Evaluation'!$A$46:$E$120,3,0),""))&amp;""</f>
        <v/>
      </c>
      <c r="E165" s="229" t="str">
        <f>IFERROR(VLOOKUP($B165,'Institution Evaluation'!$A$55:$E$346,4,0),IFERROR(VLOOKUP($B165,'Privacy Analyst Evaluation'!$A$46:$E$120,4,0),""))&amp;""</f>
        <v/>
      </c>
      <c r="F165" s="229" t="str">
        <f>IFERROR(VLOOKUP($B165,'Institution Evaluation'!$A$55:$E$346,5,0),IFERROR(VLOOKUP($B165,'Privacy Analyst Evaluation'!$A$46:$E$120,5,0),""))&amp;""</f>
        <v/>
      </c>
      <c r="G165" s="230"/>
      <c r="H165" s="229" t="str">
        <f>IFERROR(IF($H164+1&gt;'(backend scoring)'!$Q$335,"",$H164+1),"")</f>
        <v/>
      </c>
      <c r="I165" s="229" t="str">
        <f>_xlfn.XLOOKUP($H165,'(backend scoring)'!$S$2:$S$333,'(backend scoring)'!$A$2:$A$333,"")</f>
        <v/>
      </c>
      <c r="J165" s="229" t="str">
        <f>IFERROR(VLOOKUP($I165,'Institution Evaluation'!$A$55:$E$346,2,0),IFERROR(VLOOKUP($I165,'Privacy Analyst Evaluation'!$A$46:$E$120,2,0),""))</f>
        <v/>
      </c>
      <c r="K165" s="229" t="str">
        <f>IFERROR(VLOOKUP($I165,'Institution Evaluation'!$A$55:$E$346,3,0),IFERROR(VLOOKUP($I165,'Privacy Analyst Evaluation'!$A$46:$E$120,3,0),""))&amp;""</f>
        <v/>
      </c>
      <c r="L165" s="229" t="str">
        <f>IFERROR(VLOOKUP($I165,'Institution Evaluation'!$A$55:$E$346,4,0),IFERROR(VLOOKUP($I165,'Privacy Analyst Evaluation'!$A$46:$E$120,4,0),""))&amp;""</f>
        <v/>
      </c>
      <c r="M165" s="229" t="str">
        <f>IFERROR(VLOOKUP($I165,'Institution Evaluation'!$A$55:$E$346,5,0),IFERROR(VLOOKUP($I165,'Privacy Analyst Evaluation'!$A$46:$E$120,5,0),""))&amp;""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c r="A166" s="229" t="str">
        <f>IFERROR(IF($A165+1&gt;'(backend scoring)'!$T$335,"",$A165+1),"")</f>
        <v/>
      </c>
      <c r="B166" s="229" t="str">
        <f>_xlfn.XLOOKUP($A166,'(backend scoring)'!$V$2:$V$333,'(backend scoring)'!$A$2:$A$333,"")</f>
        <v/>
      </c>
      <c r="C166" s="229" t="str">
        <f>IFERROR(VLOOKUP($B166,'Institution Evaluation'!$A$55:$E$346,2,0),IFERROR(VLOOKUP($B166,'Privacy Analyst Evaluation'!$A$46:$E$120,2,0),""))&amp;""</f>
        <v/>
      </c>
      <c r="D166" s="229" t="str">
        <f>IFERROR(VLOOKUP($B166,'Institution Evaluation'!$A$55:$E$346,3,0),IFERROR(VLOOKUP($B166,'Privacy Analyst Evaluation'!$A$46:$E$120,3,0),""))&amp;""</f>
        <v/>
      </c>
      <c r="E166" s="229" t="str">
        <f>IFERROR(VLOOKUP($B166,'Institution Evaluation'!$A$55:$E$346,4,0),IFERROR(VLOOKUP($B166,'Privacy Analyst Evaluation'!$A$46:$E$120,4,0),""))&amp;""</f>
        <v/>
      </c>
      <c r="F166" s="229" t="str">
        <f>IFERROR(VLOOKUP($B166,'Institution Evaluation'!$A$55:$E$346,5,0),IFERROR(VLOOKUP($B166,'Privacy Analyst Evaluation'!$A$46:$E$120,5,0),""))&amp;""</f>
        <v/>
      </c>
      <c r="G166" s="230"/>
      <c r="H166" s="229" t="str">
        <f>IFERROR(IF($H165+1&gt;'(backend scoring)'!$Q$335,"",$H165+1),"")</f>
        <v/>
      </c>
      <c r="I166" s="229" t="str">
        <f>_xlfn.XLOOKUP($H166,'(backend scoring)'!$S$2:$S$333,'(backend scoring)'!$A$2:$A$333,"")</f>
        <v/>
      </c>
      <c r="J166" s="229" t="str">
        <f>IFERROR(VLOOKUP($I166,'Institution Evaluation'!$A$55:$E$346,2,0),IFERROR(VLOOKUP($I166,'Privacy Analyst Evaluation'!$A$46:$E$120,2,0),""))</f>
        <v/>
      </c>
      <c r="K166" s="229" t="str">
        <f>IFERROR(VLOOKUP($I166,'Institution Evaluation'!$A$55:$E$346,3,0),IFERROR(VLOOKUP($I166,'Privacy Analyst Evaluation'!$A$46:$E$120,3,0),""))&amp;""</f>
        <v/>
      </c>
      <c r="L166" s="229" t="str">
        <f>IFERROR(VLOOKUP($I166,'Institution Evaluation'!$A$55:$E$346,4,0),IFERROR(VLOOKUP($I166,'Privacy Analyst Evaluation'!$A$46:$E$120,4,0),""))&amp;""</f>
        <v/>
      </c>
      <c r="M166" s="229" t="str">
        <f>IFERROR(VLOOKUP($I166,'Institution Evaluation'!$A$55:$E$346,5,0),IFERROR(VLOOKUP($I166,'Privacy Analyst Evaluation'!$A$46:$E$120,5,0),""))&amp;""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c r="A167" s="229" t="str">
        <f>IFERROR(IF($A166+1&gt;'(backend scoring)'!$T$335,"",$A166+1),"")</f>
        <v/>
      </c>
      <c r="B167" s="229" t="str">
        <f>_xlfn.XLOOKUP($A167,'(backend scoring)'!$V$2:$V$333,'(backend scoring)'!$A$2:$A$333,"")</f>
        <v/>
      </c>
      <c r="C167" s="229" t="str">
        <f>IFERROR(VLOOKUP($B167,'Institution Evaluation'!$A$55:$E$346,2,0),IFERROR(VLOOKUP($B167,'Privacy Analyst Evaluation'!$A$46:$E$120,2,0),""))&amp;""</f>
        <v/>
      </c>
      <c r="D167" s="229" t="str">
        <f>IFERROR(VLOOKUP($B167,'Institution Evaluation'!$A$55:$E$346,3,0),IFERROR(VLOOKUP($B167,'Privacy Analyst Evaluation'!$A$46:$E$120,3,0),""))&amp;""</f>
        <v/>
      </c>
      <c r="E167" s="229" t="str">
        <f>IFERROR(VLOOKUP($B167,'Institution Evaluation'!$A$55:$E$346,4,0),IFERROR(VLOOKUP($B167,'Privacy Analyst Evaluation'!$A$46:$E$120,4,0),""))&amp;""</f>
        <v/>
      </c>
      <c r="F167" s="229" t="str">
        <f>IFERROR(VLOOKUP($B167,'Institution Evaluation'!$A$55:$E$346,5,0),IFERROR(VLOOKUP($B167,'Privacy Analyst Evaluation'!$A$46:$E$120,5,0),""))&amp;""</f>
        <v/>
      </c>
      <c r="G167" s="230"/>
      <c r="H167" s="229" t="str">
        <f>IFERROR(IF($H166+1&gt;'(backend scoring)'!$Q$335,"",$H166+1),"")</f>
        <v/>
      </c>
      <c r="I167" s="229" t="str">
        <f>_xlfn.XLOOKUP($H167,'(backend scoring)'!$S$2:$S$333,'(backend scoring)'!$A$2:$A$333,"")</f>
        <v/>
      </c>
      <c r="J167" s="229" t="str">
        <f>IFERROR(VLOOKUP($I167,'Institution Evaluation'!$A$55:$E$346,2,0),IFERROR(VLOOKUP($I167,'Privacy Analyst Evaluation'!$A$46:$E$120,2,0),""))</f>
        <v/>
      </c>
      <c r="K167" s="229" t="str">
        <f>IFERROR(VLOOKUP($I167,'Institution Evaluation'!$A$55:$E$346,3,0),IFERROR(VLOOKUP($I167,'Privacy Analyst Evaluation'!$A$46:$E$120,3,0),""))&amp;""</f>
        <v/>
      </c>
      <c r="L167" s="229" t="str">
        <f>IFERROR(VLOOKUP($I167,'Institution Evaluation'!$A$55:$E$346,4,0),IFERROR(VLOOKUP($I167,'Privacy Analyst Evaluation'!$A$46:$E$120,4,0),""))&amp;""</f>
        <v/>
      </c>
      <c r="M167" s="229" t="str">
        <f>IFERROR(VLOOKUP($I167,'Institution Evaluation'!$A$55:$E$346,5,0),IFERROR(VLOOKUP($I167,'Privacy Analyst Evaluation'!$A$46:$E$120,5,0),""))&amp;""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c r="A168" s="229" t="str">
        <f>IFERROR(IF($A167+1&gt;'(backend scoring)'!$T$335,"",$A167+1),"")</f>
        <v/>
      </c>
      <c r="B168" s="229" t="str">
        <f>_xlfn.XLOOKUP($A168,'(backend scoring)'!$V$2:$V$333,'(backend scoring)'!$A$2:$A$333,"")</f>
        <v/>
      </c>
      <c r="C168" s="229" t="str">
        <f>IFERROR(VLOOKUP($B168,'Institution Evaluation'!$A$55:$E$346,2,0),IFERROR(VLOOKUP($B168,'Privacy Analyst Evaluation'!$A$46:$E$120,2,0),""))&amp;""</f>
        <v/>
      </c>
      <c r="D168" s="229" t="str">
        <f>IFERROR(VLOOKUP($B168,'Institution Evaluation'!$A$55:$E$346,3,0),IFERROR(VLOOKUP($B168,'Privacy Analyst Evaluation'!$A$46:$E$120,3,0),""))&amp;""</f>
        <v/>
      </c>
      <c r="E168" s="229" t="str">
        <f>IFERROR(VLOOKUP($B168,'Institution Evaluation'!$A$55:$E$346,4,0),IFERROR(VLOOKUP($B168,'Privacy Analyst Evaluation'!$A$46:$E$120,4,0),""))&amp;""</f>
        <v/>
      </c>
      <c r="F168" s="229" t="str">
        <f>IFERROR(VLOOKUP($B168,'Institution Evaluation'!$A$55:$E$346,5,0),IFERROR(VLOOKUP($B168,'Privacy Analyst Evaluation'!$A$46:$E$120,5,0),""))&amp;""</f>
        <v/>
      </c>
      <c r="G168" s="230"/>
      <c r="H168" s="229" t="str">
        <f>IFERROR(IF($H167+1&gt;'(backend scoring)'!$Q$335,"",$H167+1),"")</f>
        <v/>
      </c>
      <c r="I168" s="229" t="str">
        <f>_xlfn.XLOOKUP($H168,'(backend scoring)'!$S$2:$S$333,'(backend scoring)'!$A$2:$A$333,"")</f>
        <v/>
      </c>
      <c r="J168" s="229" t="str">
        <f>IFERROR(VLOOKUP($I168,'Institution Evaluation'!$A$55:$E$346,2,0),IFERROR(VLOOKUP($I168,'Privacy Analyst Evaluation'!$A$46:$E$120,2,0),""))</f>
        <v/>
      </c>
      <c r="K168" s="229" t="str">
        <f>IFERROR(VLOOKUP($I168,'Institution Evaluation'!$A$55:$E$346,3,0),IFERROR(VLOOKUP($I168,'Privacy Analyst Evaluation'!$A$46:$E$120,3,0),""))&amp;""</f>
        <v/>
      </c>
      <c r="L168" s="229" t="str">
        <f>IFERROR(VLOOKUP($I168,'Institution Evaluation'!$A$55:$E$346,4,0),IFERROR(VLOOKUP($I168,'Privacy Analyst Evaluation'!$A$46:$E$120,4,0),""))&amp;""</f>
        <v/>
      </c>
      <c r="M168" s="229" t="str">
        <f>IFERROR(VLOOKUP($I168,'Institution Evaluation'!$A$55:$E$346,5,0),IFERROR(VLOOKUP($I168,'Privacy Analyst Evaluation'!$A$46:$E$120,5,0),""))&amp;""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c r="A169" s="229" t="str">
        <f>IFERROR(IF($A168+1&gt;'(backend scoring)'!$T$335,"",$A168+1),"")</f>
        <v/>
      </c>
      <c r="B169" s="229" t="str">
        <f>_xlfn.XLOOKUP($A169,'(backend scoring)'!$V$2:$V$333,'(backend scoring)'!$A$2:$A$333,"")</f>
        <v/>
      </c>
      <c r="C169" s="229" t="str">
        <f>IFERROR(VLOOKUP($B169,'Institution Evaluation'!$A$55:$E$346,2,0),IFERROR(VLOOKUP($B169,'Privacy Analyst Evaluation'!$A$46:$E$120,2,0),""))&amp;""</f>
        <v/>
      </c>
      <c r="D169" s="229" t="str">
        <f>IFERROR(VLOOKUP($B169,'Institution Evaluation'!$A$55:$E$346,3,0),IFERROR(VLOOKUP($B169,'Privacy Analyst Evaluation'!$A$46:$E$120,3,0),""))&amp;""</f>
        <v/>
      </c>
      <c r="E169" s="229" t="str">
        <f>IFERROR(VLOOKUP($B169,'Institution Evaluation'!$A$55:$E$346,4,0),IFERROR(VLOOKUP($B169,'Privacy Analyst Evaluation'!$A$46:$E$120,4,0),""))&amp;""</f>
        <v/>
      </c>
      <c r="F169" s="229" t="str">
        <f>IFERROR(VLOOKUP($B169,'Institution Evaluation'!$A$55:$E$346,5,0),IFERROR(VLOOKUP($B169,'Privacy Analyst Evaluation'!$A$46:$E$120,5,0),""))&amp;""</f>
        <v/>
      </c>
      <c r="G169" s="230"/>
      <c r="H169" s="229" t="str">
        <f>IFERROR(IF($H168+1&gt;'(backend scoring)'!$Q$335,"",$H168+1),"")</f>
        <v/>
      </c>
      <c r="I169" s="229" t="str">
        <f>_xlfn.XLOOKUP($H169,'(backend scoring)'!$S$2:$S$333,'(backend scoring)'!$A$2:$A$333,"")</f>
        <v/>
      </c>
      <c r="J169" s="229" t="str">
        <f>IFERROR(VLOOKUP($I169,'Institution Evaluation'!$A$55:$E$346,2,0),IFERROR(VLOOKUP($I169,'Privacy Analyst Evaluation'!$A$46:$E$120,2,0),""))</f>
        <v/>
      </c>
      <c r="K169" s="229" t="str">
        <f>IFERROR(VLOOKUP($I169,'Institution Evaluation'!$A$55:$E$346,3,0),IFERROR(VLOOKUP($I169,'Privacy Analyst Evaluation'!$A$46:$E$120,3,0),""))&amp;""</f>
        <v/>
      </c>
      <c r="L169" s="229" t="str">
        <f>IFERROR(VLOOKUP($I169,'Institution Evaluation'!$A$55:$E$346,4,0),IFERROR(VLOOKUP($I169,'Privacy Analyst Evaluation'!$A$46:$E$120,4,0),""))&amp;""</f>
        <v/>
      </c>
      <c r="M169" s="229" t="str">
        <f>IFERROR(VLOOKUP($I169,'Institution Evaluation'!$A$55:$E$346,5,0),IFERROR(VLOOKUP($I169,'Privacy Analyst Evaluation'!$A$46:$E$120,5,0),""))&amp;""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c r="A170" s="229" t="str">
        <f>IFERROR(IF($A169+1&gt;'(backend scoring)'!$T$335,"",$A169+1),"")</f>
        <v/>
      </c>
      <c r="B170" s="229" t="str">
        <f>_xlfn.XLOOKUP($A170,'(backend scoring)'!$V$2:$V$333,'(backend scoring)'!$A$2:$A$333,"")</f>
        <v/>
      </c>
      <c r="C170" s="229" t="str">
        <f>IFERROR(VLOOKUP($B170,'Institution Evaluation'!$A$55:$E$346,2,0),IFERROR(VLOOKUP($B170,'Privacy Analyst Evaluation'!$A$46:$E$120,2,0),""))&amp;""</f>
        <v/>
      </c>
      <c r="D170" s="229" t="str">
        <f>IFERROR(VLOOKUP($B170,'Institution Evaluation'!$A$55:$E$346,3,0),IFERROR(VLOOKUP($B170,'Privacy Analyst Evaluation'!$A$46:$E$120,3,0),""))&amp;""</f>
        <v/>
      </c>
      <c r="E170" s="229" t="str">
        <f>IFERROR(VLOOKUP($B170,'Institution Evaluation'!$A$55:$E$346,4,0),IFERROR(VLOOKUP($B170,'Privacy Analyst Evaluation'!$A$46:$E$120,4,0),""))&amp;""</f>
        <v/>
      </c>
      <c r="F170" s="229" t="str">
        <f>IFERROR(VLOOKUP($B170,'Institution Evaluation'!$A$55:$E$346,5,0),IFERROR(VLOOKUP($B170,'Privacy Analyst Evaluation'!$A$46:$E$120,5,0),""))&amp;""</f>
        <v/>
      </c>
      <c r="G170" s="230"/>
      <c r="H170" s="229" t="str">
        <f>IFERROR(IF($H169+1&gt;'(backend scoring)'!$Q$335,"",$H169+1),"")</f>
        <v/>
      </c>
      <c r="I170" s="229" t="str">
        <f>_xlfn.XLOOKUP($H170,'(backend scoring)'!$S$2:$S$333,'(backend scoring)'!$A$2:$A$333,"")</f>
        <v/>
      </c>
      <c r="J170" s="229" t="str">
        <f>IFERROR(VLOOKUP($I170,'Institution Evaluation'!$A$55:$E$346,2,0),IFERROR(VLOOKUP($I170,'Privacy Analyst Evaluation'!$A$46:$E$120,2,0),""))</f>
        <v/>
      </c>
      <c r="K170" s="229" t="str">
        <f>IFERROR(VLOOKUP($I170,'Institution Evaluation'!$A$55:$E$346,3,0),IFERROR(VLOOKUP($I170,'Privacy Analyst Evaluation'!$A$46:$E$120,3,0),""))&amp;""</f>
        <v/>
      </c>
      <c r="L170" s="229" t="str">
        <f>IFERROR(VLOOKUP($I170,'Institution Evaluation'!$A$55:$E$346,4,0),IFERROR(VLOOKUP($I170,'Privacy Analyst Evaluation'!$A$46:$E$120,4,0),""))&amp;""</f>
        <v/>
      </c>
      <c r="M170" s="229" t="str">
        <f>IFERROR(VLOOKUP($I170,'Institution Evaluation'!$A$55:$E$346,5,0),IFERROR(VLOOKUP($I170,'Privacy Analyst Evaluation'!$A$46:$E$120,5,0),""))&amp;""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c r="A171" s="229" t="str">
        <f>IFERROR(IF($A170+1&gt;'(backend scoring)'!$T$335,"",$A170+1),"")</f>
        <v/>
      </c>
      <c r="B171" s="229" t="str">
        <f>_xlfn.XLOOKUP($A171,'(backend scoring)'!$V$2:$V$333,'(backend scoring)'!$A$2:$A$333,"")</f>
        <v/>
      </c>
      <c r="C171" s="229" t="str">
        <f>IFERROR(VLOOKUP($B171,'Institution Evaluation'!$A$55:$E$346,2,0),IFERROR(VLOOKUP($B171,'Privacy Analyst Evaluation'!$A$46:$E$120,2,0),""))&amp;""</f>
        <v/>
      </c>
      <c r="D171" s="229" t="str">
        <f>IFERROR(VLOOKUP($B171,'Institution Evaluation'!$A$55:$E$346,3,0),IFERROR(VLOOKUP($B171,'Privacy Analyst Evaluation'!$A$46:$E$120,3,0),""))&amp;""</f>
        <v/>
      </c>
      <c r="E171" s="229" t="str">
        <f>IFERROR(VLOOKUP($B171,'Institution Evaluation'!$A$55:$E$346,4,0),IFERROR(VLOOKUP($B171,'Privacy Analyst Evaluation'!$A$46:$E$120,4,0),""))&amp;""</f>
        <v/>
      </c>
      <c r="F171" s="229" t="str">
        <f>IFERROR(VLOOKUP($B171,'Institution Evaluation'!$A$55:$E$346,5,0),IFERROR(VLOOKUP($B171,'Privacy Analyst Evaluation'!$A$46:$E$120,5,0),""))&amp;""</f>
        <v/>
      </c>
      <c r="G171" s="230"/>
      <c r="H171" s="229" t="str">
        <f>IFERROR(IF($H170+1&gt;'(backend scoring)'!$Q$335,"",$H170+1),"")</f>
        <v/>
      </c>
      <c r="I171" s="229" t="str">
        <f>_xlfn.XLOOKUP($H171,'(backend scoring)'!$S$2:$S$333,'(backend scoring)'!$A$2:$A$333,"")</f>
        <v/>
      </c>
      <c r="J171" s="229" t="str">
        <f>IFERROR(VLOOKUP($I171,'Institution Evaluation'!$A$55:$E$346,2,0),IFERROR(VLOOKUP($I171,'Privacy Analyst Evaluation'!$A$46:$E$120,2,0),""))</f>
        <v/>
      </c>
      <c r="K171" s="229" t="str">
        <f>IFERROR(VLOOKUP($I171,'Institution Evaluation'!$A$55:$E$346,3,0),IFERROR(VLOOKUP($I171,'Privacy Analyst Evaluation'!$A$46:$E$120,3,0),""))&amp;""</f>
        <v/>
      </c>
      <c r="L171" s="229" t="str">
        <f>IFERROR(VLOOKUP($I171,'Institution Evaluation'!$A$55:$E$346,4,0),IFERROR(VLOOKUP($I171,'Privacy Analyst Evaluation'!$A$46:$E$120,4,0),""))&amp;""</f>
        <v/>
      </c>
      <c r="M171" s="229" t="str">
        <f>IFERROR(VLOOKUP($I171,'Institution Evaluation'!$A$55:$E$346,5,0),IFERROR(VLOOKUP($I171,'Privacy Analyst Evaluation'!$A$46:$E$120,5,0),""))&amp;""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c r="A172" s="229" t="str">
        <f>IFERROR(IF($A171+1&gt;'(backend scoring)'!$T$335,"",$A171+1),"")</f>
        <v/>
      </c>
      <c r="B172" s="229" t="str">
        <f>_xlfn.XLOOKUP($A172,'(backend scoring)'!$V$2:$V$333,'(backend scoring)'!$A$2:$A$333,"")</f>
        <v/>
      </c>
      <c r="C172" s="229" t="str">
        <f>IFERROR(VLOOKUP($B172,'Institution Evaluation'!$A$55:$E$346,2,0),IFERROR(VLOOKUP($B172,'Privacy Analyst Evaluation'!$A$46:$E$120,2,0),""))&amp;""</f>
        <v/>
      </c>
      <c r="D172" s="229" t="str">
        <f>IFERROR(VLOOKUP($B172,'Institution Evaluation'!$A$55:$E$346,3,0),IFERROR(VLOOKUP($B172,'Privacy Analyst Evaluation'!$A$46:$E$120,3,0),""))&amp;""</f>
        <v/>
      </c>
      <c r="E172" s="229" t="str">
        <f>IFERROR(VLOOKUP($B172,'Institution Evaluation'!$A$55:$E$346,4,0),IFERROR(VLOOKUP($B172,'Privacy Analyst Evaluation'!$A$46:$E$120,4,0),""))&amp;""</f>
        <v/>
      </c>
      <c r="F172" s="229" t="str">
        <f>IFERROR(VLOOKUP($B172,'Institution Evaluation'!$A$55:$E$346,5,0),IFERROR(VLOOKUP($B172,'Privacy Analyst Evaluation'!$A$46:$E$120,5,0),""))&amp;""</f>
        <v/>
      </c>
      <c r="G172" s="230"/>
      <c r="H172" s="229" t="str">
        <f>IFERROR(IF($H171+1&gt;'(backend scoring)'!$Q$335,"",$H171+1),"")</f>
        <v/>
      </c>
      <c r="I172" s="229" t="str">
        <f>_xlfn.XLOOKUP($H172,'(backend scoring)'!$S$2:$S$333,'(backend scoring)'!$A$2:$A$333,"")</f>
        <v/>
      </c>
      <c r="J172" s="229" t="str">
        <f>IFERROR(VLOOKUP($I172,'Institution Evaluation'!$A$55:$E$346,2,0),IFERROR(VLOOKUP($I172,'Privacy Analyst Evaluation'!$A$46:$E$120,2,0),""))</f>
        <v/>
      </c>
      <c r="K172" s="229" t="str">
        <f>IFERROR(VLOOKUP($I172,'Institution Evaluation'!$A$55:$E$346,3,0),IFERROR(VLOOKUP($I172,'Privacy Analyst Evaluation'!$A$46:$E$120,3,0),""))&amp;""</f>
        <v/>
      </c>
      <c r="L172" s="229" t="str">
        <f>IFERROR(VLOOKUP($I172,'Institution Evaluation'!$A$55:$E$346,4,0),IFERROR(VLOOKUP($I172,'Privacy Analyst Evaluation'!$A$46:$E$120,4,0),""))&amp;""</f>
        <v/>
      </c>
      <c r="M172" s="229" t="str">
        <f>IFERROR(VLOOKUP($I172,'Institution Evaluation'!$A$55:$E$346,5,0),IFERROR(VLOOKUP($I172,'Privacy Analyst Evaluation'!$A$46:$E$120,5,0),""))&amp;""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c r="A173" s="229" t="str">
        <f>IFERROR(IF($A172+1&gt;'(backend scoring)'!$T$335,"",$A172+1),"")</f>
        <v/>
      </c>
      <c r="B173" s="229" t="str">
        <f>_xlfn.XLOOKUP($A173,'(backend scoring)'!$V$2:$V$333,'(backend scoring)'!$A$2:$A$333,"")</f>
        <v/>
      </c>
      <c r="C173" s="229" t="str">
        <f>IFERROR(VLOOKUP($B173,'Institution Evaluation'!$A$55:$E$346,2,0),IFERROR(VLOOKUP($B173,'Privacy Analyst Evaluation'!$A$46:$E$120,2,0),""))&amp;""</f>
        <v/>
      </c>
      <c r="D173" s="229" t="str">
        <f>IFERROR(VLOOKUP($B173,'Institution Evaluation'!$A$55:$E$346,3,0),IFERROR(VLOOKUP($B173,'Privacy Analyst Evaluation'!$A$46:$E$120,3,0),""))&amp;""</f>
        <v/>
      </c>
      <c r="E173" s="229" t="str">
        <f>IFERROR(VLOOKUP($B173,'Institution Evaluation'!$A$55:$E$346,4,0),IFERROR(VLOOKUP($B173,'Privacy Analyst Evaluation'!$A$46:$E$120,4,0),""))&amp;""</f>
        <v/>
      </c>
      <c r="F173" s="229" t="str">
        <f>IFERROR(VLOOKUP($B173,'Institution Evaluation'!$A$55:$E$346,5,0),IFERROR(VLOOKUP($B173,'Privacy Analyst Evaluation'!$A$46:$E$120,5,0),""))&amp;""</f>
        <v/>
      </c>
      <c r="G173" s="230"/>
      <c r="H173" s="229" t="str">
        <f>IFERROR(IF($H172+1&gt;'(backend scoring)'!$Q$335,"",$H172+1),"")</f>
        <v/>
      </c>
      <c r="I173" s="229" t="str">
        <f>_xlfn.XLOOKUP($H173,'(backend scoring)'!$S$2:$S$333,'(backend scoring)'!$A$2:$A$333,"")</f>
        <v/>
      </c>
      <c r="J173" s="229" t="str">
        <f>IFERROR(VLOOKUP($I173,'Institution Evaluation'!$A$55:$E$346,2,0),IFERROR(VLOOKUP($I173,'Privacy Analyst Evaluation'!$A$46:$E$120,2,0),""))</f>
        <v/>
      </c>
      <c r="K173" s="229" t="str">
        <f>IFERROR(VLOOKUP($I173,'Institution Evaluation'!$A$55:$E$346,3,0),IFERROR(VLOOKUP($I173,'Privacy Analyst Evaluation'!$A$46:$E$120,3,0),""))&amp;""</f>
        <v/>
      </c>
      <c r="L173" s="229" t="str">
        <f>IFERROR(VLOOKUP($I173,'Institution Evaluation'!$A$55:$E$346,4,0),IFERROR(VLOOKUP($I173,'Privacy Analyst Evaluation'!$A$46:$E$120,4,0),""))&amp;""</f>
        <v/>
      </c>
      <c r="M173" s="229" t="str">
        <f>IFERROR(VLOOKUP($I173,'Institution Evaluation'!$A$55:$E$346,5,0),IFERROR(VLOOKUP($I173,'Privacy Analyst Evaluation'!$A$46:$E$120,5,0),""))&amp;""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c r="A174" s="229" t="str">
        <f>IFERROR(IF($A173+1&gt;'(backend scoring)'!$T$335,"",$A173+1),"")</f>
        <v/>
      </c>
      <c r="B174" s="229" t="str">
        <f>_xlfn.XLOOKUP($A174,'(backend scoring)'!$V$2:$V$333,'(backend scoring)'!$A$2:$A$333,"")</f>
        <v/>
      </c>
      <c r="C174" s="229" t="str">
        <f>IFERROR(VLOOKUP($B174,'Institution Evaluation'!$A$55:$E$346,2,0),IFERROR(VLOOKUP($B174,'Privacy Analyst Evaluation'!$A$46:$E$120,2,0),""))&amp;""</f>
        <v/>
      </c>
      <c r="D174" s="229" t="str">
        <f>IFERROR(VLOOKUP($B174,'Institution Evaluation'!$A$55:$E$346,3,0),IFERROR(VLOOKUP($B174,'Privacy Analyst Evaluation'!$A$46:$E$120,3,0),""))&amp;""</f>
        <v/>
      </c>
      <c r="E174" s="229" t="str">
        <f>IFERROR(VLOOKUP($B174,'Institution Evaluation'!$A$55:$E$346,4,0),IFERROR(VLOOKUP($B174,'Privacy Analyst Evaluation'!$A$46:$E$120,4,0),""))&amp;""</f>
        <v/>
      </c>
      <c r="F174" s="229" t="str">
        <f>IFERROR(VLOOKUP($B174,'Institution Evaluation'!$A$55:$E$346,5,0),IFERROR(VLOOKUP($B174,'Privacy Analyst Evaluation'!$A$46:$E$120,5,0),""))&amp;""</f>
        <v/>
      </c>
      <c r="G174" s="230"/>
      <c r="H174" s="229" t="str">
        <f>IFERROR(IF($H173+1&gt;'(backend scoring)'!$Q$335,"",$H173+1),"")</f>
        <v/>
      </c>
      <c r="I174" s="229" t="str">
        <f>_xlfn.XLOOKUP($H174,'(backend scoring)'!$S$2:$S$333,'(backend scoring)'!$A$2:$A$333,"")</f>
        <v/>
      </c>
      <c r="J174" s="229" t="str">
        <f>IFERROR(VLOOKUP($I174,'Institution Evaluation'!$A$55:$E$346,2,0),IFERROR(VLOOKUP($I174,'Privacy Analyst Evaluation'!$A$46:$E$120,2,0),""))</f>
        <v/>
      </c>
      <c r="K174" s="229" t="str">
        <f>IFERROR(VLOOKUP($I174,'Institution Evaluation'!$A$55:$E$346,3,0),IFERROR(VLOOKUP($I174,'Privacy Analyst Evaluation'!$A$46:$E$120,3,0),""))&amp;""</f>
        <v/>
      </c>
      <c r="L174" s="229" t="str">
        <f>IFERROR(VLOOKUP($I174,'Institution Evaluation'!$A$55:$E$346,4,0),IFERROR(VLOOKUP($I174,'Privacy Analyst Evaluation'!$A$46:$E$120,4,0),""))&amp;""</f>
        <v/>
      </c>
      <c r="M174" s="229" t="str">
        <f>IFERROR(VLOOKUP($I174,'Institution Evaluation'!$A$55:$E$346,5,0),IFERROR(VLOOKUP($I174,'Privacy Analyst Evaluation'!$A$46:$E$120,5,0),""))&amp;""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c r="A175" s="229" t="str">
        <f>IFERROR(IF($A174+1&gt;'(backend scoring)'!$T$335,"",$A174+1),"")</f>
        <v/>
      </c>
      <c r="B175" s="229" t="str">
        <f>_xlfn.XLOOKUP($A175,'(backend scoring)'!$V$2:$V$333,'(backend scoring)'!$A$2:$A$333,"")</f>
        <v/>
      </c>
      <c r="C175" s="229" t="str">
        <f>IFERROR(VLOOKUP($B175,'Institution Evaluation'!$A$55:$E$346,2,0),IFERROR(VLOOKUP($B175,'Privacy Analyst Evaluation'!$A$46:$E$120,2,0),""))&amp;""</f>
        <v/>
      </c>
      <c r="D175" s="229" t="str">
        <f>IFERROR(VLOOKUP($B175,'Institution Evaluation'!$A$55:$E$346,3,0),IFERROR(VLOOKUP($B175,'Privacy Analyst Evaluation'!$A$46:$E$120,3,0),""))&amp;""</f>
        <v/>
      </c>
      <c r="E175" s="229" t="str">
        <f>IFERROR(VLOOKUP($B175,'Institution Evaluation'!$A$55:$E$346,4,0),IFERROR(VLOOKUP($B175,'Privacy Analyst Evaluation'!$A$46:$E$120,4,0),""))&amp;""</f>
        <v/>
      </c>
      <c r="F175" s="229" t="str">
        <f>IFERROR(VLOOKUP($B175,'Institution Evaluation'!$A$55:$E$346,5,0),IFERROR(VLOOKUP($B175,'Privacy Analyst Evaluation'!$A$46:$E$120,5,0),""))&amp;""</f>
        <v/>
      </c>
      <c r="G175" s="230"/>
      <c r="H175" s="229" t="str">
        <f>IFERROR(IF($H174+1&gt;'(backend scoring)'!$Q$335,"",$H174+1),"")</f>
        <v/>
      </c>
      <c r="I175" s="229" t="str">
        <f>_xlfn.XLOOKUP($H175,'(backend scoring)'!$S$2:$S$333,'(backend scoring)'!$A$2:$A$333,"")</f>
        <v/>
      </c>
      <c r="J175" s="229" t="str">
        <f>IFERROR(VLOOKUP($I175,'Institution Evaluation'!$A$55:$E$346,2,0),IFERROR(VLOOKUP($I175,'Privacy Analyst Evaluation'!$A$46:$E$120,2,0),""))</f>
        <v/>
      </c>
      <c r="K175" s="229" t="str">
        <f>IFERROR(VLOOKUP($I175,'Institution Evaluation'!$A$55:$E$346,3,0),IFERROR(VLOOKUP($I175,'Privacy Analyst Evaluation'!$A$46:$E$120,3,0),""))&amp;""</f>
        <v/>
      </c>
      <c r="L175" s="229" t="str">
        <f>IFERROR(VLOOKUP($I175,'Institution Evaluation'!$A$55:$E$346,4,0),IFERROR(VLOOKUP($I175,'Privacy Analyst Evaluation'!$A$46:$E$120,4,0),""))&amp;""</f>
        <v/>
      </c>
      <c r="M175" s="229" t="str">
        <f>IFERROR(VLOOKUP($I175,'Institution Evaluation'!$A$55:$E$346,5,0),IFERROR(VLOOKUP($I175,'Privacy Analyst Evaluation'!$A$46:$E$120,5,0),""))&amp;""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c r="A176" s="229" t="str">
        <f>IFERROR(IF($A175+1&gt;'(backend scoring)'!$T$335,"",$A175+1),"")</f>
        <v/>
      </c>
      <c r="B176" s="229" t="str">
        <f>_xlfn.XLOOKUP($A176,'(backend scoring)'!$V$2:$V$333,'(backend scoring)'!$A$2:$A$333,"")</f>
        <v/>
      </c>
      <c r="C176" s="229" t="str">
        <f>IFERROR(VLOOKUP($B176,'Institution Evaluation'!$A$55:$E$346,2,0),IFERROR(VLOOKUP($B176,'Privacy Analyst Evaluation'!$A$46:$E$120,2,0),""))&amp;""</f>
        <v/>
      </c>
      <c r="D176" s="229" t="str">
        <f>IFERROR(VLOOKUP($B176,'Institution Evaluation'!$A$55:$E$346,3,0),IFERROR(VLOOKUP($B176,'Privacy Analyst Evaluation'!$A$46:$E$120,3,0),""))&amp;""</f>
        <v/>
      </c>
      <c r="E176" s="229" t="str">
        <f>IFERROR(VLOOKUP($B176,'Institution Evaluation'!$A$55:$E$346,4,0),IFERROR(VLOOKUP($B176,'Privacy Analyst Evaluation'!$A$46:$E$120,4,0),""))&amp;""</f>
        <v/>
      </c>
      <c r="F176" s="229" t="str">
        <f>IFERROR(VLOOKUP($B176,'Institution Evaluation'!$A$55:$E$346,5,0),IFERROR(VLOOKUP($B176,'Privacy Analyst Evaluation'!$A$46:$E$120,5,0),""))&amp;""</f>
        <v/>
      </c>
      <c r="G176" s="230"/>
      <c r="H176" s="229" t="str">
        <f>IFERROR(IF($H175+1&gt;'(backend scoring)'!$Q$335,"",$H175+1),"")</f>
        <v/>
      </c>
      <c r="I176" s="229" t="str">
        <f>_xlfn.XLOOKUP($H176,'(backend scoring)'!$S$2:$S$333,'(backend scoring)'!$A$2:$A$333,"")</f>
        <v/>
      </c>
      <c r="J176" s="229" t="str">
        <f>IFERROR(VLOOKUP($I176,'Institution Evaluation'!$A$55:$E$346,2,0),IFERROR(VLOOKUP($I176,'Privacy Analyst Evaluation'!$A$46:$E$120,2,0),""))</f>
        <v/>
      </c>
      <c r="K176" s="229" t="str">
        <f>IFERROR(VLOOKUP($I176,'Institution Evaluation'!$A$55:$E$346,3,0),IFERROR(VLOOKUP($I176,'Privacy Analyst Evaluation'!$A$46:$E$120,3,0),""))&amp;""</f>
        <v/>
      </c>
      <c r="L176" s="229" t="str">
        <f>IFERROR(VLOOKUP($I176,'Institution Evaluation'!$A$55:$E$346,4,0),IFERROR(VLOOKUP($I176,'Privacy Analyst Evaluation'!$A$46:$E$120,4,0),""))&amp;""</f>
        <v/>
      </c>
      <c r="M176" s="229" t="str">
        <f>IFERROR(VLOOKUP($I176,'Institution Evaluation'!$A$55:$E$346,5,0),IFERROR(VLOOKUP($I176,'Privacy Analyst Evaluation'!$A$46:$E$120,5,0),""))&amp;""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c r="A177" s="229" t="str">
        <f>IFERROR(IF($A176+1&gt;'(backend scoring)'!$T$335,"",$A176+1),"")</f>
        <v/>
      </c>
      <c r="B177" s="229" t="str">
        <f>_xlfn.XLOOKUP($A177,'(backend scoring)'!$V$2:$V$333,'(backend scoring)'!$A$2:$A$333,"")</f>
        <v/>
      </c>
      <c r="C177" s="229" t="str">
        <f>IFERROR(VLOOKUP($B177,'Institution Evaluation'!$A$55:$E$346,2,0),IFERROR(VLOOKUP($B177,'Privacy Analyst Evaluation'!$A$46:$E$120,2,0),""))&amp;""</f>
        <v/>
      </c>
      <c r="D177" s="229" t="str">
        <f>IFERROR(VLOOKUP($B177,'Institution Evaluation'!$A$55:$E$346,3,0),IFERROR(VLOOKUP($B177,'Privacy Analyst Evaluation'!$A$46:$E$120,3,0),""))&amp;""</f>
        <v/>
      </c>
      <c r="E177" s="229" t="str">
        <f>IFERROR(VLOOKUP($B177,'Institution Evaluation'!$A$55:$E$346,4,0),IFERROR(VLOOKUP($B177,'Privacy Analyst Evaluation'!$A$46:$E$120,4,0),""))&amp;""</f>
        <v/>
      </c>
      <c r="F177" s="229" t="str">
        <f>IFERROR(VLOOKUP($B177,'Institution Evaluation'!$A$55:$E$346,5,0),IFERROR(VLOOKUP($B177,'Privacy Analyst Evaluation'!$A$46:$E$120,5,0),""))&amp;""</f>
        <v/>
      </c>
      <c r="G177" s="230"/>
      <c r="H177" s="229" t="str">
        <f>IFERROR(IF($H176+1&gt;'(backend scoring)'!$Q$335,"",$H176+1),"")</f>
        <v/>
      </c>
      <c r="I177" s="229" t="str">
        <f>_xlfn.XLOOKUP($H177,'(backend scoring)'!$S$2:$S$333,'(backend scoring)'!$A$2:$A$333,"")</f>
        <v/>
      </c>
      <c r="J177" s="229" t="str">
        <f>IFERROR(VLOOKUP($I177,'Institution Evaluation'!$A$55:$E$346,2,0),IFERROR(VLOOKUP($I177,'Privacy Analyst Evaluation'!$A$46:$E$120,2,0),""))</f>
        <v/>
      </c>
      <c r="K177" s="229" t="str">
        <f>IFERROR(VLOOKUP($I177,'Institution Evaluation'!$A$55:$E$346,3,0),IFERROR(VLOOKUP($I177,'Privacy Analyst Evaluation'!$A$46:$E$120,3,0),""))&amp;""</f>
        <v/>
      </c>
      <c r="L177" s="229" t="str">
        <f>IFERROR(VLOOKUP($I177,'Institution Evaluation'!$A$55:$E$346,4,0),IFERROR(VLOOKUP($I177,'Privacy Analyst Evaluation'!$A$46:$E$120,4,0),""))&amp;""</f>
        <v/>
      </c>
      <c r="M177" s="229" t="str">
        <f>IFERROR(VLOOKUP($I177,'Institution Evaluation'!$A$55:$E$346,5,0),IFERROR(VLOOKUP($I177,'Privacy Analyst Evaluation'!$A$46:$E$120,5,0),""))&amp;""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c r="A178" s="229" t="str">
        <f>IFERROR(IF($A177+1&gt;'(backend scoring)'!$T$335,"",$A177+1),"")</f>
        <v/>
      </c>
      <c r="B178" s="229" t="str">
        <f>_xlfn.XLOOKUP($A178,'(backend scoring)'!$V$2:$V$333,'(backend scoring)'!$A$2:$A$333,"")</f>
        <v/>
      </c>
      <c r="C178" s="229" t="str">
        <f>IFERROR(VLOOKUP($B178,'Institution Evaluation'!$A$55:$E$346,2,0),IFERROR(VLOOKUP($B178,'Privacy Analyst Evaluation'!$A$46:$E$120,2,0),""))&amp;""</f>
        <v/>
      </c>
      <c r="D178" s="229" t="str">
        <f>IFERROR(VLOOKUP($B178,'Institution Evaluation'!$A$55:$E$346,3,0),IFERROR(VLOOKUP($B178,'Privacy Analyst Evaluation'!$A$46:$E$120,3,0),""))&amp;""</f>
        <v/>
      </c>
      <c r="E178" s="229" t="str">
        <f>IFERROR(VLOOKUP($B178,'Institution Evaluation'!$A$55:$E$346,4,0),IFERROR(VLOOKUP($B178,'Privacy Analyst Evaluation'!$A$46:$E$120,4,0),""))&amp;""</f>
        <v/>
      </c>
      <c r="F178" s="229" t="str">
        <f>IFERROR(VLOOKUP($B178,'Institution Evaluation'!$A$55:$E$346,5,0),IFERROR(VLOOKUP($B178,'Privacy Analyst Evaluation'!$A$46:$E$120,5,0),""))&amp;""</f>
        <v/>
      </c>
      <c r="G178" s="230"/>
      <c r="H178" s="229" t="str">
        <f>IFERROR(IF($H177+1&gt;'(backend scoring)'!$Q$335,"",$H177+1),"")</f>
        <v/>
      </c>
      <c r="I178" s="229" t="str">
        <f>_xlfn.XLOOKUP($H178,'(backend scoring)'!$S$2:$S$333,'(backend scoring)'!$A$2:$A$333,"")</f>
        <v/>
      </c>
      <c r="J178" s="229" t="str">
        <f>IFERROR(VLOOKUP($I178,'Institution Evaluation'!$A$55:$E$346,2,0),IFERROR(VLOOKUP($I178,'Privacy Analyst Evaluation'!$A$46:$E$120,2,0),""))</f>
        <v/>
      </c>
      <c r="K178" s="229" t="str">
        <f>IFERROR(VLOOKUP($I178,'Institution Evaluation'!$A$55:$E$346,3,0),IFERROR(VLOOKUP($I178,'Privacy Analyst Evaluation'!$A$46:$E$120,3,0),""))&amp;""</f>
        <v/>
      </c>
      <c r="L178" s="229" t="str">
        <f>IFERROR(VLOOKUP($I178,'Institution Evaluation'!$A$55:$E$346,4,0),IFERROR(VLOOKUP($I178,'Privacy Analyst Evaluation'!$A$46:$E$120,4,0),""))&amp;""</f>
        <v/>
      </c>
      <c r="M178" s="229" t="str">
        <f>IFERROR(VLOOKUP($I178,'Institution Evaluation'!$A$55:$E$346,5,0),IFERROR(VLOOKUP($I178,'Privacy Analyst Evaluation'!$A$46:$E$120,5,0),""))&amp;""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c r="A179" s="229" t="str">
        <f>IFERROR(IF($A178+1&gt;'(backend scoring)'!$T$335,"",$A178+1),"")</f>
        <v/>
      </c>
      <c r="B179" s="229" t="str">
        <f>_xlfn.XLOOKUP($A179,'(backend scoring)'!$V$2:$V$333,'(backend scoring)'!$A$2:$A$333,"")</f>
        <v/>
      </c>
      <c r="C179" s="229" t="str">
        <f>IFERROR(VLOOKUP($B179,'Institution Evaluation'!$A$55:$E$346,2,0),IFERROR(VLOOKUP($B179,'Privacy Analyst Evaluation'!$A$46:$E$120,2,0),""))&amp;""</f>
        <v/>
      </c>
      <c r="D179" s="229" t="str">
        <f>IFERROR(VLOOKUP($B179,'Institution Evaluation'!$A$55:$E$346,3,0),IFERROR(VLOOKUP($B179,'Privacy Analyst Evaluation'!$A$46:$E$120,3,0),""))&amp;""</f>
        <v/>
      </c>
      <c r="E179" s="229" t="str">
        <f>IFERROR(VLOOKUP($B179,'Institution Evaluation'!$A$55:$E$346,4,0),IFERROR(VLOOKUP($B179,'Privacy Analyst Evaluation'!$A$46:$E$120,4,0),""))&amp;""</f>
        <v/>
      </c>
      <c r="F179" s="229" t="str">
        <f>IFERROR(VLOOKUP($B179,'Institution Evaluation'!$A$55:$E$346,5,0),IFERROR(VLOOKUP($B179,'Privacy Analyst Evaluation'!$A$46:$E$120,5,0),""))&amp;""</f>
        <v/>
      </c>
      <c r="G179" s="230"/>
      <c r="H179" s="229" t="str">
        <f>IFERROR(IF($H178+1&gt;'(backend scoring)'!$Q$335,"",$H178+1),"")</f>
        <v/>
      </c>
      <c r="I179" s="229" t="str">
        <f>_xlfn.XLOOKUP($H179,'(backend scoring)'!$S$2:$S$333,'(backend scoring)'!$A$2:$A$333,"")</f>
        <v/>
      </c>
      <c r="J179" s="229" t="str">
        <f>IFERROR(VLOOKUP($I179,'Institution Evaluation'!$A$55:$E$346,2,0),IFERROR(VLOOKUP($I179,'Privacy Analyst Evaluation'!$A$46:$E$120,2,0),""))</f>
        <v/>
      </c>
      <c r="K179" s="229" t="str">
        <f>IFERROR(VLOOKUP($I179,'Institution Evaluation'!$A$55:$E$346,3,0),IFERROR(VLOOKUP($I179,'Privacy Analyst Evaluation'!$A$46:$E$120,3,0),""))&amp;""</f>
        <v/>
      </c>
      <c r="L179" s="229" t="str">
        <f>IFERROR(VLOOKUP($I179,'Institution Evaluation'!$A$55:$E$346,4,0),IFERROR(VLOOKUP($I179,'Privacy Analyst Evaluation'!$A$46:$E$120,4,0),""))&amp;""</f>
        <v/>
      </c>
      <c r="M179" s="229" t="str">
        <f>IFERROR(VLOOKUP($I179,'Institution Evaluation'!$A$55:$E$346,5,0),IFERROR(VLOOKUP($I179,'Privacy Analyst Evaluation'!$A$46:$E$120,5,0),""))&amp;""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c r="A180" s="229" t="str">
        <f>IFERROR(IF($A179+1&gt;'(backend scoring)'!$T$335,"",$A179+1),"")</f>
        <v/>
      </c>
      <c r="B180" s="229" t="str">
        <f>_xlfn.XLOOKUP($A180,'(backend scoring)'!$V$2:$V$333,'(backend scoring)'!$A$2:$A$333,"")</f>
        <v/>
      </c>
      <c r="C180" s="229" t="str">
        <f>IFERROR(VLOOKUP($B180,'Institution Evaluation'!$A$55:$E$346,2,0),IFERROR(VLOOKUP($B180,'Privacy Analyst Evaluation'!$A$46:$E$120,2,0),""))&amp;""</f>
        <v/>
      </c>
      <c r="D180" s="229" t="str">
        <f>IFERROR(VLOOKUP($B180,'Institution Evaluation'!$A$55:$E$346,3,0),IFERROR(VLOOKUP($B180,'Privacy Analyst Evaluation'!$A$46:$E$120,3,0),""))&amp;""</f>
        <v/>
      </c>
      <c r="E180" s="229" t="str">
        <f>IFERROR(VLOOKUP($B180,'Institution Evaluation'!$A$55:$E$346,4,0),IFERROR(VLOOKUP($B180,'Privacy Analyst Evaluation'!$A$46:$E$120,4,0),""))&amp;""</f>
        <v/>
      </c>
      <c r="F180" s="229" t="str">
        <f>IFERROR(VLOOKUP($B180,'Institution Evaluation'!$A$55:$E$346,5,0),IFERROR(VLOOKUP($B180,'Privacy Analyst Evaluation'!$A$46:$E$120,5,0),""))&amp;""</f>
        <v/>
      </c>
      <c r="G180" s="230"/>
      <c r="H180" s="229" t="str">
        <f>IFERROR(IF($H179+1&gt;'(backend scoring)'!$Q$335,"",$H179+1),"")</f>
        <v/>
      </c>
      <c r="I180" s="229" t="str">
        <f>_xlfn.XLOOKUP($H180,'(backend scoring)'!$S$2:$S$333,'(backend scoring)'!$A$2:$A$333,"")</f>
        <v/>
      </c>
      <c r="J180" s="229" t="str">
        <f>IFERROR(VLOOKUP($I180,'Institution Evaluation'!$A$55:$E$346,2,0),IFERROR(VLOOKUP($I180,'Privacy Analyst Evaluation'!$A$46:$E$120,2,0),""))</f>
        <v/>
      </c>
      <c r="K180" s="229" t="str">
        <f>IFERROR(VLOOKUP($I180,'Institution Evaluation'!$A$55:$E$346,3,0),IFERROR(VLOOKUP($I180,'Privacy Analyst Evaluation'!$A$46:$E$120,3,0),""))&amp;""</f>
        <v/>
      </c>
      <c r="L180" s="229" t="str">
        <f>IFERROR(VLOOKUP($I180,'Institution Evaluation'!$A$55:$E$346,4,0),IFERROR(VLOOKUP($I180,'Privacy Analyst Evaluation'!$A$46:$E$120,4,0),""))&amp;""</f>
        <v/>
      </c>
      <c r="M180" s="229" t="str">
        <f>IFERROR(VLOOKUP($I180,'Institution Evaluation'!$A$55:$E$346,5,0),IFERROR(VLOOKUP($I180,'Privacy Analyst Evaluation'!$A$46:$E$120,5,0),""))&amp;""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c r="A181" s="229" t="str">
        <f>IFERROR(IF($A180+1&gt;'(backend scoring)'!$T$335,"",$A180+1),"")</f>
        <v/>
      </c>
      <c r="B181" s="229" t="str">
        <f>_xlfn.XLOOKUP($A181,'(backend scoring)'!$V$2:$V$333,'(backend scoring)'!$A$2:$A$333,"")</f>
        <v/>
      </c>
      <c r="C181" s="229" t="str">
        <f>IFERROR(VLOOKUP($B181,'Institution Evaluation'!$A$55:$E$346,2,0),IFERROR(VLOOKUP($B181,'Privacy Analyst Evaluation'!$A$46:$E$120,2,0),""))&amp;""</f>
        <v/>
      </c>
      <c r="D181" s="229" t="str">
        <f>IFERROR(VLOOKUP($B181,'Institution Evaluation'!$A$55:$E$346,3,0),IFERROR(VLOOKUP($B181,'Privacy Analyst Evaluation'!$A$46:$E$120,3,0),""))&amp;""</f>
        <v/>
      </c>
      <c r="E181" s="229" t="str">
        <f>IFERROR(VLOOKUP($B181,'Institution Evaluation'!$A$55:$E$346,4,0),IFERROR(VLOOKUP($B181,'Privacy Analyst Evaluation'!$A$46:$E$120,4,0),""))&amp;""</f>
        <v/>
      </c>
      <c r="F181" s="229" t="str">
        <f>IFERROR(VLOOKUP($B181,'Institution Evaluation'!$A$55:$E$346,5,0),IFERROR(VLOOKUP($B181,'Privacy Analyst Evaluation'!$A$46:$E$120,5,0),""))&amp;""</f>
        <v/>
      </c>
      <c r="G181" s="230"/>
      <c r="H181" s="229" t="str">
        <f>IFERROR(IF($H180+1&gt;'(backend scoring)'!$Q$335,"",$H180+1),"")</f>
        <v/>
      </c>
      <c r="I181" s="229" t="str">
        <f>_xlfn.XLOOKUP($H181,'(backend scoring)'!$S$2:$S$333,'(backend scoring)'!$A$2:$A$333,"")</f>
        <v/>
      </c>
      <c r="J181" s="229" t="str">
        <f>IFERROR(VLOOKUP($I181,'Institution Evaluation'!$A$55:$E$346,2,0),IFERROR(VLOOKUP($I181,'Privacy Analyst Evaluation'!$A$46:$E$120,2,0),""))</f>
        <v/>
      </c>
      <c r="K181" s="229" t="str">
        <f>IFERROR(VLOOKUP($I181,'Institution Evaluation'!$A$55:$E$346,3,0),IFERROR(VLOOKUP($I181,'Privacy Analyst Evaluation'!$A$46:$E$120,3,0),""))&amp;""</f>
        <v/>
      </c>
      <c r="L181" s="229" t="str">
        <f>IFERROR(VLOOKUP($I181,'Institution Evaluation'!$A$55:$E$346,4,0),IFERROR(VLOOKUP($I181,'Privacy Analyst Evaluation'!$A$46:$E$120,4,0),""))&amp;""</f>
        <v/>
      </c>
      <c r="M181" s="229" t="str">
        <f>IFERROR(VLOOKUP($I181,'Institution Evaluation'!$A$55:$E$346,5,0),IFERROR(VLOOKUP($I181,'Privacy Analyst Evaluation'!$A$46:$E$120,5,0),""))&amp;""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c r="A182" s="229" t="str">
        <f>IFERROR(IF($A181+1&gt;'(backend scoring)'!$T$335,"",$A181+1),"")</f>
        <v/>
      </c>
      <c r="B182" s="229" t="str">
        <f>_xlfn.XLOOKUP($A182,'(backend scoring)'!$V$2:$V$333,'(backend scoring)'!$A$2:$A$333,"")</f>
        <v/>
      </c>
      <c r="C182" s="229" t="str">
        <f>IFERROR(VLOOKUP($B182,'Institution Evaluation'!$A$55:$E$346,2,0),IFERROR(VLOOKUP($B182,'Privacy Analyst Evaluation'!$A$46:$E$120,2,0),""))&amp;""</f>
        <v/>
      </c>
      <c r="D182" s="229" t="str">
        <f>IFERROR(VLOOKUP($B182,'Institution Evaluation'!$A$55:$E$346,3,0),IFERROR(VLOOKUP($B182,'Privacy Analyst Evaluation'!$A$46:$E$120,3,0),""))&amp;""</f>
        <v/>
      </c>
      <c r="E182" s="229" t="str">
        <f>IFERROR(VLOOKUP($B182,'Institution Evaluation'!$A$55:$E$346,4,0),IFERROR(VLOOKUP($B182,'Privacy Analyst Evaluation'!$A$46:$E$120,4,0),""))&amp;""</f>
        <v/>
      </c>
      <c r="F182" s="229" t="str">
        <f>IFERROR(VLOOKUP($B182,'Institution Evaluation'!$A$55:$E$346,5,0),IFERROR(VLOOKUP($B182,'Privacy Analyst Evaluation'!$A$46:$E$120,5,0),""))&amp;""</f>
        <v/>
      </c>
      <c r="G182" s="230"/>
      <c r="H182" s="229" t="str">
        <f>IFERROR(IF($H181+1&gt;'(backend scoring)'!$Q$335,"",$H181+1),"")</f>
        <v/>
      </c>
      <c r="I182" s="229" t="str">
        <f>_xlfn.XLOOKUP($H182,'(backend scoring)'!$S$2:$S$333,'(backend scoring)'!$A$2:$A$333,"")</f>
        <v/>
      </c>
      <c r="J182" s="229" t="str">
        <f>IFERROR(VLOOKUP($I182,'Institution Evaluation'!$A$55:$E$346,2,0),IFERROR(VLOOKUP($I182,'Privacy Analyst Evaluation'!$A$46:$E$120,2,0),""))</f>
        <v/>
      </c>
      <c r="K182" s="229" t="str">
        <f>IFERROR(VLOOKUP($I182,'Institution Evaluation'!$A$55:$E$346,3,0),IFERROR(VLOOKUP($I182,'Privacy Analyst Evaluation'!$A$46:$E$120,3,0),""))&amp;""</f>
        <v/>
      </c>
      <c r="L182" s="229" t="str">
        <f>IFERROR(VLOOKUP($I182,'Institution Evaluation'!$A$55:$E$346,4,0),IFERROR(VLOOKUP($I182,'Privacy Analyst Evaluation'!$A$46:$E$120,4,0),""))&amp;""</f>
        <v/>
      </c>
      <c r="M182" s="229" t="str">
        <f>IFERROR(VLOOKUP($I182,'Institution Evaluation'!$A$55:$E$346,5,0),IFERROR(VLOOKUP($I182,'Privacy Analyst Evaluation'!$A$46:$E$120,5,0),""))&amp;""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c r="A183" s="229" t="str">
        <f>IFERROR(IF($A182+1&gt;'(backend scoring)'!$T$335,"",$A182+1),"")</f>
        <v/>
      </c>
      <c r="B183" s="229" t="str">
        <f>_xlfn.XLOOKUP($A183,'(backend scoring)'!$V$2:$V$333,'(backend scoring)'!$A$2:$A$333,"")</f>
        <v/>
      </c>
      <c r="C183" s="229" t="str">
        <f>IFERROR(VLOOKUP($B183,'Institution Evaluation'!$A$55:$E$346,2,0),IFERROR(VLOOKUP($B183,'Privacy Analyst Evaluation'!$A$46:$E$120,2,0),""))&amp;""</f>
        <v/>
      </c>
      <c r="D183" s="229" t="str">
        <f>IFERROR(VLOOKUP($B183,'Institution Evaluation'!$A$55:$E$346,3,0),IFERROR(VLOOKUP($B183,'Privacy Analyst Evaluation'!$A$46:$E$120,3,0),""))&amp;""</f>
        <v/>
      </c>
      <c r="E183" s="229" t="str">
        <f>IFERROR(VLOOKUP($B183,'Institution Evaluation'!$A$55:$E$346,4,0),IFERROR(VLOOKUP($B183,'Privacy Analyst Evaluation'!$A$46:$E$120,4,0),""))&amp;""</f>
        <v/>
      </c>
      <c r="F183" s="229" t="str">
        <f>IFERROR(VLOOKUP($B183,'Institution Evaluation'!$A$55:$E$346,5,0),IFERROR(VLOOKUP($B183,'Privacy Analyst Evaluation'!$A$46:$E$120,5,0),""))&amp;""</f>
        <v/>
      </c>
      <c r="G183" s="230"/>
      <c r="H183" s="229" t="str">
        <f>IFERROR(IF($H182+1&gt;'(backend scoring)'!$Q$335,"",$H182+1),"")</f>
        <v/>
      </c>
      <c r="I183" s="229" t="str">
        <f>_xlfn.XLOOKUP($H183,'(backend scoring)'!$S$2:$S$333,'(backend scoring)'!$A$2:$A$333,"")</f>
        <v/>
      </c>
      <c r="J183" s="229" t="str">
        <f>IFERROR(VLOOKUP($I183,'Institution Evaluation'!$A$55:$E$346,2,0),IFERROR(VLOOKUP($I183,'Privacy Analyst Evaluation'!$A$46:$E$120,2,0),""))</f>
        <v/>
      </c>
      <c r="K183" s="229" t="str">
        <f>IFERROR(VLOOKUP($I183,'Institution Evaluation'!$A$55:$E$346,3,0),IFERROR(VLOOKUP($I183,'Privacy Analyst Evaluation'!$A$46:$E$120,3,0),""))&amp;""</f>
        <v/>
      </c>
      <c r="L183" s="229" t="str">
        <f>IFERROR(VLOOKUP($I183,'Institution Evaluation'!$A$55:$E$346,4,0),IFERROR(VLOOKUP($I183,'Privacy Analyst Evaluation'!$A$46:$E$120,4,0),""))&amp;""</f>
        <v/>
      </c>
      <c r="M183" s="229" t="str">
        <f>IFERROR(VLOOKUP($I183,'Institution Evaluation'!$A$55:$E$346,5,0),IFERROR(VLOOKUP($I183,'Privacy Analyst Evaluation'!$A$46:$E$120,5,0),""))&amp;""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c r="A184" s="229" t="str">
        <f>IFERROR(IF($A183+1&gt;'(backend scoring)'!$T$335,"",$A183+1),"")</f>
        <v/>
      </c>
      <c r="B184" s="229" t="str">
        <f>_xlfn.XLOOKUP($A184,'(backend scoring)'!$V$2:$V$333,'(backend scoring)'!$A$2:$A$333,"")</f>
        <v/>
      </c>
      <c r="C184" s="229" t="str">
        <f>IFERROR(VLOOKUP($B184,'Institution Evaluation'!$A$55:$E$346,2,0),IFERROR(VLOOKUP($B184,'Privacy Analyst Evaluation'!$A$46:$E$120,2,0),""))&amp;""</f>
        <v/>
      </c>
      <c r="D184" s="229" t="str">
        <f>IFERROR(VLOOKUP($B184,'Institution Evaluation'!$A$55:$E$346,3,0),IFERROR(VLOOKUP($B184,'Privacy Analyst Evaluation'!$A$46:$E$120,3,0),""))&amp;""</f>
        <v/>
      </c>
      <c r="E184" s="229" t="str">
        <f>IFERROR(VLOOKUP($B184,'Institution Evaluation'!$A$55:$E$346,4,0),IFERROR(VLOOKUP($B184,'Privacy Analyst Evaluation'!$A$46:$E$120,4,0),""))&amp;""</f>
        <v/>
      </c>
      <c r="F184" s="229" t="str">
        <f>IFERROR(VLOOKUP($B184,'Institution Evaluation'!$A$55:$E$346,5,0),IFERROR(VLOOKUP($B184,'Privacy Analyst Evaluation'!$A$46:$E$120,5,0),""))&amp;""</f>
        <v/>
      </c>
      <c r="G184" s="230"/>
      <c r="H184" s="229" t="str">
        <f>IFERROR(IF($H183+1&gt;'(backend scoring)'!$Q$335,"",$H183+1),"")</f>
        <v/>
      </c>
      <c r="I184" s="229" t="str">
        <f>_xlfn.XLOOKUP($H184,'(backend scoring)'!$S$2:$S$333,'(backend scoring)'!$A$2:$A$333,"")</f>
        <v/>
      </c>
      <c r="J184" s="229" t="str">
        <f>IFERROR(VLOOKUP($I184,'Institution Evaluation'!$A$55:$E$346,2,0),IFERROR(VLOOKUP($I184,'Privacy Analyst Evaluation'!$A$46:$E$120,2,0),""))</f>
        <v/>
      </c>
      <c r="K184" s="229" t="str">
        <f>IFERROR(VLOOKUP($I184,'Institution Evaluation'!$A$55:$E$346,3,0),IFERROR(VLOOKUP($I184,'Privacy Analyst Evaluation'!$A$46:$E$120,3,0),""))&amp;""</f>
        <v/>
      </c>
      <c r="L184" s="229" t="str">
        <f>IFERROR(VLOOKUP($I184,'Institution Evaluation'!$A$55:$E$346,4,0),IFERROR(VLOOKUP($I184,'Privacy Analyst Evaluation'!$A$46:$E$120,4,0),""))&amp;""</f>
        <v/>
      </c>
      <c r="M184" s="229" t="str">
        <f>IFERROR(VLOOKUP($I184,'Institution Evaluation'!$A$55:$E$346,5,0),IFERROR(VLOOKUP($I184,'Privacy Analyst Evaluation'!$A$46:$E$120,5,0),""))&amp;""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c r="A185" s="229" t="str">
        <f>IFERROR(IF($A184+1&gt;'(backend scoring)'!$T$335,"",$A184+1),"")</f>
        <v/>
      </c>
      <c r="B185" s="229" t="str">
        <f>_xlfn.XLOOKUP($A185,'(backend scoring)'!$V$2:$V$333,'(backend scoring)'!$A$2:$A$333,"")</f>
        <v/>
      </c>
      <c r="C185" s="229" t="str">
        <f>IFERROR(VLOOKUP($B185,'Institution Evaluation'!$A$55:$E$346,2,0),IFERROR(VLOOKUP($B185,'Privacy Analyst Evaluation'!$A$46:$E$120,2,0),""))&amp;""</f>
        <v/>
      </c>
      <c r="D185" s="229" t="str">
        <f>IFERROR(VLOOKUP($B185,'Institution Evaluation'!$A$55:$E$346,3,0),IFERROR(VLOOKUP($B185,'Privacy Analyst Evaluation'!$A$46:$E$120,3,0),""))&amp;""</f>
        <v/>
      </c>
      <c r="E185" s="229" t="str">
        <f>IFERROR(VLOOKUP($B185,'Institution Evaluation'!$A$55:$E$346,4,0),IFERROR(VLOOKUP($B185,'Privacy Analyst Evaluation'!$A$46:$E$120,4,0),""))&amp;""</f>
        <v/>
      </c>
      <c r="F185" s="229" t="str">
        <f>IFERROR(VLOOKUP($B185,'Institution Evaluation'!$A$55:$E$346,5,0),IFERROR(VLOOKUP($B185,'Privacy Analyst Evaluation'!$A$46:$E$120,5,0),""))&amp;""</f>
        <v/>
      </c>
      <c r="G185" s="230"/>
      <c r="H185" s="229" t="str">
        <f>IFERROR(IF($H184+1&gt;'(backend scoring)'!$Q$335,"",$H184+1),"")</f>
        <v/>
      </c>
      <c r="I185" s="229" t="str">
        <f>_xlfn.XLOOKUP($H185,'(backend scoring)'!$S$2:$S$333,'(backend scoring)'!$A$2:$A$333,"")</f>
        <v/>
      </c>
      <c r="J185" s="229" t="str">
        <f>IFERROR(VLOOKUP($I185,'Institution Evaluation'!$A$55:$E$346,2,0),IFERROR(VLOOKUP($I185,'Privacy Analyst Evaluation'!$A$46:$E$120,2,0),""))</f>
        <v/>
      </c>
      <c r="K185" s="229" t="str">
        <f>IFERROR(VLOOKUP($I185,'Institution Evaluation'!$A$55:$E$346,3,0),IFERROR(VLOOKUP($I185,'Privacy Analyst Evaluation'!$A$46:$E$120,3,0),""))&amp;""</f>
        <v/>
      </c>
      <c r="L185" s="229" t="str">
        <f>IFERROR(VLOOKUP($I185,'Institution Evaluation'!$A$55:$E$346,4,0),IFERROR(VLOOKUP($I185,'Privacy Analyst Evaluation'!$A$46:$E$120,4,0),""))&amp;""</f>
        <v/>
      </c>
      <c r="M185" s="229" t="str">
        <f>IFERROR(VLOOKUP($I185,'Institution Evaluation'!$A$55:$E$346,5,0),IFERROR(VLOOKUP($I185,'Privacy Analyst Evaluation'!$A$46:$E$120,5,0),""))&amp;""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c r="A186" s="229" t="str">
        <f>IFERROR(IF($A185+1&gt;'(backend scoring)'!$T$335,"",$A185+1),"")</f>
        <v/>
      </c>
      <c r="B186" s="229" t="str">
        <f>_xlfn.XLOOKUP($A186,'(backend scoring)'!$V$2:$V$333,'(backend scoring)'!$A$2:$A$333,"")</f>
        <v/>
      </c>
      <c r="C186" s="229" t="str">
        <f>IFERROR(VLOOKUP($B186,'Institution Evaluation'!$A$55:$E$346,2,0),IFERROR(VLOOKUP($B186,'Privacy Analyst Evaluation'!$A$46:$E$120,2,0),""))&amp;""</f>
        <v/>
      </c>
      <c r="D186" s="229" t="str">
        <f>IFERROR(VLOOKUP($B186,'Institution Evaluation'!$A$55:$E$346,3,0),IFERROR(VLOOKUP($B186,'Privacy Analyst Evaluation'!$A$46:$E$120,3,0),""))&amp;""</f>
        <v/>
      </c>
      <c r="E186" s="229" t="str">
        <f>IFERROR(VLOOKUP($B186,'Institution Evaluation'!$A$55:$E$346,4,0),IFERROR(VLOOKUP($B186,'Privacy Analyst Evaluation'!$A$46:$E$120,4,0),""))&amp;""</f>
        <v/>
      </c>
      <c r="F186" s="229" t="str">
        <f>IFERROR(VLOOKUP($B186,'Institution Evaluation'!$A$55:$E$346,5,0),IFERROR(VLOOKUP($B186,'Privacy Analyst Evaluation'!$A$46:$E$120,5,0),""))&amp;""</f>
        <v/>
      </c>
      <c r="G186" s="230"/>
      <c r="H186" s="229" t="str">
        <f>IFERROR(IF($H185+1&gt;'(backend scoring)'!$Q$335,"",$H185+1),"")</f>
        <v/>
      </c>
      <c r="I186" s="229" t="str">
        <f>_xlfn.XLOOKUP($H186,'(backend scoring)'!$S$2:$S$333,'(backend scoring)'!$A$2:$A$333,"")</f>
        <v/>
      </c>
      <c r="J186" s="229" t="str">
        <f>IFERROR(VLOOKUP($I186,'Institution Evaluation'!$A$55:$E$346,2,0),IFERROR(VLOOKUP($I186,'Privacy Analyst Evaluation'!$A$46:$E$120,2,0),""))</f>
        <v/>
      </c>
      <c r="K186" s="229" t="str">
        <f>IFERROR(VLOOKUP($I186,'Institution Evaluation'!$A$55:$E$346,3,0),IFERROR(VLOOKUP($I186,'Privacy Analyst Evaluation'!$A$46:$E$120,3,0),""))&amp;""</f>
        <v/>
      </c>
      <c r="L186" s="229" t="str">
        <f>IFERROR(VLOOKUP($I186,'Institution Evaluation'!$A$55:$E$346,4,0),IFERROR(VLOOKUP($I186,'Privacy Analyst Evaluation'!$A$46:$E$120,4,0),""))&amp;""</f>
        <v/>
      </c>
      <c r="M186" s="229" t="str">
        <f>IFERROR(VLOOKUP($I186,'Institution Evaluation'!$A$55:$E$346,5,0),IFERROR(VLOOKUP($I186,'Privacy Analyst Evaluation'!$A$46:$E$120,5,0),""))&amp;""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c r="A187" s="229" t="str">
        <f>IFERROR(IF($A186+1&gt;'(backend scoring)'!$T$335,"",$A186+1),"")</f>
        <v/>
      </c>
      <c r="B187" s="229" t="str">
        <f>_xlfn.XLOOKUP($A187,'(backend scoring)'!$V$2:$V$333,'(backend scoring)'!$A$2:$A$333,"")</f>
        <v/>
      </c>
      <c r="C187" s="229" t="str">
        <f>IFERROR(VLOOKUP($B187,'Institution Evaluation'!$A$55:$E$346,2,0),IFERROR(VLOOKUP($B187,'Privacy Analyst Evaluation'!$A$46:$E$120,2,0),""))&amp;""</f>
        <v/>
      </c>
      <c r="D187" s="229" t="str">
        <f>IFERROR(VLOOKUP($B187,'Institution Evaluation'!$A$55:$E$346,3,0),IFERROR(VLOOKUP($B187,'Privacy Analyst Evaluation'!$A$46:$E$120,3,0),""))&amp;""</f>
        <v/>
      </c>
      <c r="E187" s="229" t="str">
        <f>IFERROR(VLOOKUP($B187,'Institution Evaluation'!$A$55:$E$346,4,0),IFERROR(VLOOKUP($B187,'Privacy Analyst Evaluation'!$A$46:$E$120,4,0),""))&amp;""</f>
        <v/>
      </c>
      <c r="F187" s="229" t="str">
        <f>IFERROR(VLOOKUP($B187,'Institution Evaluation'!$A$55:$E$346,5,0),IFERROR(VLOOKUP($B187,'Privacy Analyst Evaluation'!$A$46:$E$120,5,0),""))&amp;""</f>
        <v/>
      </c>
      <c r="G187" s="230"/>
      <c r="H187" s="229" t="str">
        <f>IFERROR(IF($H186+1&gt;'(backend scoring)'!$Q$335,"",$H186+1),"")</f>
        <v/>
      </c>
      <c r="I187" s="229" t="str">
        <f>_xlfn.XLOOKUP($H187,'(backend scoring)'!$S$2:$S$333,'(backend scoring)'!$A$2:$A$333,"")</f>
        <v/>
      </c>
      <c r="J187" s="229" t="str">
        <f>IFERROR(VLOOKUP($I187,'Institution Evaluation'!$A$55:$E$346,2,0),IFERROR(VLOOKUP($I187,'Privacy Analyst Evaluation'!$A$46:$E$120,2,0),""))</f>
        <v/>
      </c>
      <c r="K187" s="229" t="str">
        <f>IFERROR(VLOOKUP($I187,'Institution Evaluation'!$A$55:$E$346,3,0),IFERROR(VLOOKUP($I187,'Privacy Analyst Evaluation'!$A$46:$E$120,3,0),""))&amp;""</f>
        <v/>
      </c>
      <c r="L187" s="229" t="str">
        <f>IFERROR(VLOOKUP($I187,'Institution Evaluation'!$A$55:$E$346,4,0),IFERROR(VLOOKUP($I187,'Privacy Analyst Evaluation'!$A$46:$E$120,4,0),""))&amp;""</f>
        <v/>
      </c>
      <c r="M187" s="229" t="str">
        <f>IFERROR(VLOOKUP($I187,'Institution Evaluation'!$A$55:$E$346,5,0),IFERROR(VLOOKUP($I187,'Privacy Analyst Evaluation'!$A$46:$E$120,5,0),""))&amp;""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c r="A188" s="229" t="str">
        <f>IFERROR(IF($A187+1&gt;'(backend scoring)'!$T$335,"",$A187+1),"")</f>
        <v/>
      </c>
      <c r="B188" s="229" t="str">
        <f>_xlfn.XLOOKUP($A188,'(backend scoring)'!$V$2:$V$333,'(backend scoring)'!$A$2:$A$333,"")</f>
        <v/>
      </c>
      <c r="C188" s="229" t="str">
        <f>IFERROR(VLOOKUP($B188,'Institution Evaluation'!$A$55:$E$346,2,0),IFERROR(VLOOKUP($B188,'Privacy Analyst Evaluation'!$A$46:$E$120,2,0),""))&amp;""</f>
        <v/>
      </c>
      <c r="D188" s="229" t="str">
        <f>IFERROR(VLOOKUP($B188,'Institution Evaluation'!$A$55:$E$346,3,0),IFERROR(VLOOKUP($B188,'Privacy Analyst Evaluation'!$A$46:$E$120,3,0),""))&amp;""</f>
        <v/>
      </c>
      <c r="E188" s="229" t="str">
        <f>IFERROR(VLOOKUP($B188,'Institution Evaluation'!$A$55:$E$346,4,0),IFERROR(VLOOKUP($B188,'Privacy Analyst Evaluation'!$A$46:$E$120,4,0),""))&amp;""</f>
        <v/>
      </c>
      <c r="F188" s="229" t="str">
        <f>IFERROR(VLOOKUP($B188,'Institution Evaluation'!$A$55:$E$346,5,0),IFERROR(VLOOKUP($B188,'Privacy Analyst Evaluation'!$A$46:$E$120,5,0),""))&amp;""</f>
        <v/>
      </c>
      <c r="G188" s="230"/>
      <c r="H188" s="229" t="str">
        <f>IFERROR(IF($H187+1&gt;'(backend scoring)'!$Q$335,"",$H187+1),"")</f>
        <v/>
      </c>
      <c r="I188" s="229" t="str">
        <f>_xlfn.XLOOKUP($H188,'(backend scoring)'!$S$2:$S$333,'(backend scoring)'!$A$2:$A$333,"")</f>
        <v/>
      </c>
      <c r="J188" s="229" t="str">
        <f>IFERROR(VLOOKUP($I188,'Institution Evaluation'!$A$55:$E$346,2,0),IFERROR(VLOOKUP($I188,'Privacy Analyst Evaluation'!$A$46:$E$120,2,0),""))</f>
        <v/>
      </c>
      <c r="K188" s="229" t="str">
        <f>IFERROR(VLOOKUP($I188,'Institution Evaluation'!$A$55:$E$346,3,0),IFERROR(VLOOKUP($I188,'Privacy Analyst Evaluation'!$A$46:$E$120,3,0),""))&amp;""</f>
        <v/>
      </c>
      <c r="L188" s="229" t="str">
        <f>IFERROR(VLOOKUP($I188,'Institution Evaluation'!$A$55:$E$346,4,0),IFERROR(VLOOKUP($I188,'Privacy Analyst Evaluation'!$A$46:$E$120,4,0),""))&amp;""</f>
        <v/>
      </c>
      <c r="M188" s="229" t="str">
        <f>IFERROR(VLOOKUP($I188,'Institution Evaluation'!$A$55:$E$346,5,0),IFERROR(VLOOKUP($I188,'Privacy Analyst Evaluation'!$A$46:$E$120,5,0),""))&amp;""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c r="A189" s="229" t="str">
        <f>IFERROR(IF($A188+1&gt;'(backend scoring)'!$T$335,"",$A188+1),"")</f>
        <v/>
      </c>
      <c r="B189" s="229" t="str">
        <f>_xlfn.XLOOKUP($A189,'(backend scoring)'!$V$2:$V$333,'(backend scoring)'!$A$2:$A$333,"")</f>
        <v/>
      </c>
      <c r="C189" s="229" t="str">
        <f>IFERROR(VLOOKUP($B189,'Institution Evaluation'!$A$55:$E$346,2,0),IFERROR(VLOOKUP($B189,'Privacy Analyst Evaluation'!$A$46:$E$120,2,0),""))&amp;""</f>
        <v/>
      </c>
      <c r="D189" s="229" t="str">
        <f>IFERROR(VLOOKUP($B189,'Institution Evaluation'!$A$55:$E$346,3,0),IFERROR(VLOOKUP($B189,'Privacy Analyst Evaluation'!$A$46:$E$120,3,0),""))&amp;""</f>
        <v/>
      </c>
      <c r="E189" s="229" t="str">
        <f>IFERROR(VLOOKUP($B189,'Institution Evaluation'!$A$55:$E$346,4,0),IFERROR(VLOOKUP($B189,'Privacy Analyst Evaluation'!$A$46:$E$120,4,0),""))&amp;""</f>
        <v/>
      </c>
      <c r="F189" s="229" t="str">
        <f>IFERROR(VLOOKUP($B189,'Institution Evaluation'!$A$55:$E$346,5,0),IFERROR(VLOOKUP($B189,'Privacy Analyst Evaluation'!$A$46:$E$120,5,0),""))&amp;""</f>
        <v/>
      </c>
      <c r="G189" s="230"/>
      <c r="H189" s="229" t="str">
        <f>IFERROR(IF($H188+1&gt;'(backend scoring)'!$Q$335,"",$H188+1),"")</f>
        <v/>
      </c>
      <c r="I189" s="229" t="str">
        <f>_xlfn.XLOOKUP($H189,'(backend scoring)'!$S$2:$S$333,'(backend scoring)'!$A$2:$A$333,"")</f>
        <v/>
      </c>
      <c r="J189" s="229" t="str">
        <f>IFERROR(VLOOKUP($I189,'Institution Evaluation'!$A$55:$E$346,2,0),IFERROR(VLOOKUP($I189,'Privacy Analyst Evaluation'!$A$46:$E$120,2,0),""))</f>
        <v/>
      </c>
      <c r="K189" s="229" t="str">
        <f>IFERROR(VLOOKUP($I189,'Institution Evaluation'!$A$55:$E$346,3,0),IFERROR(VLOOKUP($I189,'Privacy Analyst Evaluation'!$A$46:$E$120,3,0),""))&amp;""</f>
        <v/>
      </c>
      <c r="L189" s="229" t="str">
        <f>IFERROR(VLOOKUP($I189,'Institution Evaluation'!$A$55:$E$346,4,0),IFERROR(VLOOKUP($I189,'Privacy Analyst Evaluation'!$A$46:$E$120,4,0),""))&amp;""</f>
        <v/>
      </c>
      <c r="M189" s="229" t="str">
        <f>IFERROR(VLOOKUP($I189,'Institution Evaluation'!$A$55:$E$346,5,0),IFERROR(VLOOKUP($I189,'Privacy Analyst Evaluation'!$A$46:$E$120,5,0),""))&amp;""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c r="A190" s="229" t="str">
        <f>IFERROR(IF($A189+1&gt;'(backend scoring)'!$T$335,"",$A189+1),"")</f>
        <v/>
      </c>
      <c r="B190" s="229" t="str">
        <f>_xlfn.XLOOKUP($A190,'(backend scoring)'!$V$2:$V$333,'(backend scoring)'!$A$2:$A$333,"")</f>
        <v/>
      </c>
      <c r="C190" s="229" t="str">
        <f>IFERROR(VLOOKUP($B190,'Institution Evaluation'!$A$55:$E$346,2,0),IFERROR(VLOOKUP($B190,'Privacy Analyst Evaluation'!$A$46:$E$120,2,0),""))&amp;""</f>
        <v/>
      </c>
      <c r="D190" s="229" t="str">
        <f>IFERROR(VLOOKUP($B190,'Institution Evaluation'!$A$55:$E$346,3,0),IFERROR(VLOOKUP($B190,'Privacy Analyst Evaluation'!$A$46:$E$120,3,0),""))&amp;""</f>
        <v/>
      </c>
      <c r="E190" s="229" t="str">
        <f>IFERROR(VLOOKUP($B190,'Institution Evaluation'!$A$55:$E$346,4,0),IFERROR(VLOOKUP($B190,'Privacy Analyst Evaluation'!$A$46:$E$120,4,0),""))&amp;""</f>
        <v/>
      </c>
      <c r="F190" s="229" t="str">
        <f>IFERROR(VLOOKUP($B190,'Institution Evaluation'!$A$55:$E$346,5,0),IFERROR(VLOOKUP($B190,'Privacy Analyst Evaluation'!$A$46:$E$120,5,0),""))&amp;""</f>
        <v/>
      </c>
      <c r="G190" s="230"/>
      <c r="H190" s="229" t="str">
        <f>IFERROR(IF($H189+1&gt;'(backend scoring)'!$Q$335,"",$H189+1),"")</f>
        <v/>
      </c>
      <c r="I190" s="229" t="str">
        <f>_xlfn.XLOOKUP($H190,'(backend scoring)'!$S$2:$S$333,'(backend scoring)'!$A$2:$A$333,"")</f>
        <v/>
      </c>
      <c r="J190" s="229" t="str">
        <f>IFERROR(VLOOKUP($I190,'Institution Evaluation'!$A$55:$E$346,2,0),IFERROR(VLOOKUP($I190,'Privacy Analyst Evaluation'!$A$46:$E$120,2,0),""))</f>
        <v/>
      </c>
      <c r="K190" s="229" t="str">
        <f>IFERROR(VLOOKUP($I190,'Institution Evaluation'!$A$55:$E$346,3,0),IFERROR(VLOOKUP($I190,'Privacy Analyst Evaluation'!$A$46:$E$120,3,0),""))&amp;""</f>
        <v/>
      </c>
      <c r="L190" s="229" t="str">
        <f>IFERROR(VLOOKUP($I190,'Institution Evaluation'!$A$55:$E$346,4,0),IFERROR(VLOOKUP($I190,'Privacy Analyst Evaluation'!$A$46:$E$120,4,0),""))&amp;""</f>
        <v/>
      </c>
      <c r="M190" s="229" t="str">
        <f>IFERROR(VLOOKUP($I190,'Institution Evaluation'!$A$55:$E$346,5,0),IFERROR(VLOOKUP($I190,'Privacy Analyst Evaluation'!$A$46:$E$120,5,0),""))&amp;""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c r="A191" s="229" t="str">
        <f>IFERROR(IF($A190+1&gt;'(backend scoring)'!$T$335,"",$A190+1),"")</f>
        <v/>
      </c>
      <c r="B191" s="229" t="str">
        <f>_xlfn.XLOOKUP($A191,'(backend scoring)'!$V$2:$V$333,'(backend scoring)'!$A$2:$A$333,"")</f>
        <v/>
      </c>
      <c r="C191" s="229" t="str">
        <f>IFERROR(VLOOKUP($B191,'Institution Evaluation'!$A$55:$E$346,2,0),IFERROR(VLOOKUP($B191,'Privacy Analyst Evaluation'!$A$46:$E$120,2,0),""))&amp;""</f>
        <v/>
      </c>
      <c r="D191" s="229" t="str">
        <f>IFERROR(VLOOKUP($B191,'Institution Evaluation'!$A$55:$E$346,3,0),IFERROR(VLOOKUP($B191,'Privacy Analyst Evaluation'!$A$46:$E$120,3,0),""))&amp;""</f>
        <v/>
      </c>
      <c r="E191" s="229" t="str">
        <f>IFERROR(VLOOKUP($B191,'Institution Evaluation'!$A$55:$E$346,4,0),IFERROR(VLOOKUP($B191,'Privacy Analyst Evaluation'!$A$46:$E$120,4,0),""))&amp;""</f>
        <v/>
      </c>
      <c r="F191" s="229" t="str">
        <f>IFERROR(VLOOKUP($B191,'Institution Evaluation'!$A$55:$E$346,5,0),IFERROR(VLOOKUP($B191,'Privacy Analyst Evaluation'!$A$46:$E$120,5,0),""))&amp;""</f>
        <v/>
      </c>
      <c r="G191" s="230"/>
      <c r="H191" s="229" t="str">
        <f>IFERROR(IF($H190+1&gt;'(backend scoring)'!$Q$335,"",$H190+1),"")</f>
        <v/>
      </c>
      <c r="I191" s="229" t="str">
        <f>_xlfn.XLOOKUP($H191,'(backend scoring)'!$S$2:$S$333,'(backend scoring)'!$A$2:$A$333,"")</f>
        <v/>
      </c>
      <c r="J191" s="229" t="str">
        <f>IFERROR(VLOOKUP($I191,'Institution Evaluation'!$A$55:$E$346,2,0),IFERROR(VLOOKUP($I191,'Privacy Analyst Evaluation'!$A$46:$E$120,2,0),""))</f>
        <v/>
      </c>
      <c r="K191" s="229" t="str">
        <f>IFERROR(VLOOKUP($I191,'Institution Evaluation'!$A$55:$E$346,3,0),IFERROR(VLOOKUP($I191,'Privacy Analyst Evaluation'!$A$46:$E$120,3,0),""))&amp;""</f>
        <v/>
      </c>
      <c r="L191" s="229" t="str">
        <f>IFERROR(VLOOKUP($I191,'Institution Evaluation'!$A$55:$E$346,4,0),IFERROR(VLOOKUP($I191,'Privacy Analyst Evaluation'!$A$46:$E$120,4,0),""))&amp;""</f>
        <v/>
      </c>
      <c r="M191" s="229" t="str">
        <f>IFERROR(VLOOKUP($I191,'Institution Evaluation'!$A$55:$E$346,5,0),IFERROR(VLOOKUP($I191,'Privacy Analyst Evaluation'!$A$46:$E$120,5,0),""))&amp;""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c r="A192" s="229" t="str">
        <f>IFERROR(IF($A191+1&gt;'(backend scoring)'!$T$335,"",$A191+1),"")</f>
        <v/>
      </c>
      <c r="B192" s="229" t="str">
        <f>_xlfn.XLOOKUP($A192,'(backend scoring)'!$V$2:$V$333,'(backend scoring)'!$A$2:$A$333,"")</f>
        <v/>
      </c>
      <c r="C192" s="229" t="str">
        <f>IFERROR(VLOOKUP($B192,'Institution Evaluation'!$A$55:$E$346,2,0),IFERROR(VLOOKUP($B192,'Privacy Analyst Evaluation'!$A$46:$E$120,2,0),""))&amp;""</f>
        <v/>
      </c>
      <c r="D192" s="229" t="str">
        <f>IFERROR(VLOOKUP($B192,'Institution Evaluation'!$A$55:$E$346,3,0),IFERROR(VLOOKUP($B192,'Privacy Analyst Evaluation'!$A$46:$E$120,3,0),""))&amp;""</f>
        <v/>
      </c>
      <c r="E192" s="229" t="str">
        <f>IFERROR(VLOOKUP($B192,'Institution Evaluation'!$A$55:$E$346,4,0),IFERROR(VLOOKUP($B192,'Privacy Analyst Evaluation'!$A$46:$E$120,4,0),""))&amp;""</f>
        <v/>
      </c>
      <c r="F192" s="229" t="str">
        <f>IFERROR(VLOOKUP($B192,'Institution Evaluation'!$A$55:$E$346,5,0),IFERROR(VLOOKUP($B192,'Privacy Analyst Evaluation'!$A$46:$E$120,5,0),""))&amp;""</f>
        <v/>
      </c>
      <c r="G192" s="230"/>
      <c r="H192" s="229" t="str">
        <f>IFERROR(IF($H191+1&gt;'(backend scoring)'!$Q$335,"",$H191+1),"")</f>
        <v/>
      </c>
      <c r="I192" s="229" t="str">
        <f>_xlfn.XLOOKUP($H192,'(backend scoring)'!$S$2:$S$333,'(backend scoring)'!$A$2:$A$333,"")</f>
        <v/>
      </c>
      <c r="J192" s="229" t="str">
        <f>IFERROR(VLOOKUP($I192,'Institution Evaluation'!$A$55:$E$346,2,0),IFERROR(VLOOKUP($I192,'Privacy Analyst Evaluation'!$A$46:$E$120,2,0),""))</f>
        <v/>
      </c>
      <c r="K192" s="229" t="str">
        <f>IFERROR(VLOOKUP($I192,'Institution Evaluation'!$A$55:$E$346,3,0),IFERROR(VLOOKUP($I192,'Privacy Analyst Evaluation'!$A$46:$E$120,3,0),""))&amp;""</f>
        <v/>
      </c>
      <c r="L192" s="229" t="str">
        <f>IFERROR(VLOOKUP($I192,'Institution Evaluation'!$A$55:$E$346,4,0),IFERROR(VLOOKUP($I192,'Privacy Analyst Evaluation'!$A$46:$E$120,4,0),""))&amp;""</f>
        <v/>
      </c>
      <c r="M192" s="229" t="str">
        <f>IFERROR(VLOOKUP($I192,'Institution Evaluation'!$A$55:$E$346,5,0),IFERROR(VLOOKUP($I192,'Privacy Analyst Evaluation'!$A$46:$E$120,5,0),""))&amp;""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c r="A193" s="229" t="str">
        <f>IFERROR(IF($A192+1&gt;'(backend scoring)'!$T$335,"",$A192+1),"")</f>
        <v/>
      </c>
      <c r="B193" s="229" t="str">
        <f>_xlfn.XLOOKUP($A193,'(backend scoring)'!$V$2:$V$333,'(backend scoring)'!$A$2:$A$333,"")</f>
        <v/>
      </c>
      <c r="C193" s="229" t="str">
        <f>IFERROR(VLOOKUP($B193,'Institution Evaluation'!$A$55:$E$346,2,0),IFERROR(VLOOKUP($B193,'Privacy Analyst Evaluation'!$A$46:$E$120,2,0),""))&amp;""</f>
        <v/>
      </c>
      <c r="D193" s="229" t="str">
        <f>IFERROR(VLOOKUP($B193,'Institution Evaluation'!$A$55:$E$346,3,0),IFERROR(VLOOKUP($B193,'Privacy Analyst Evaluation'!$A$46:$E$120,3,0),""))&amp;""</f>
        <v/>
      </c>
      <c r="E193" s="229" t="str">
        <f>IFERROR(VLOOKUP($B193,'Institution Evaluation'!$A$55:$E$346,4,0),IFERROR(VLOOKUP($B193,'Privacy Analyst Evaluation'!$A$46:$E$120,4,0),""))&amp;""</f>
        <v/>
      </c>
      <c r="F193" s="229" t="str">
        <f>IFERROR(VLOOKUP($B193,'Institution Evaluation'!$A$55:$E$346,5,0),IFERROR(VLOOKUP($B193,'Privacy Analyst Evaluation'!$A$46:$E$120,5,0),""))&amp;""</f>
        <v/>
      </c>
      <c r="G193" s="230"/>
      <c r="H193" s="229" t="str">
        <f>IFERROR(IF($H192+1&gt;'(backend scoring)'!$Q$335,"",$H192+1),"")</f>
        <v/>
      </c>
      <c r="I193" s="229" t="str">
        <f>_xlfn.XLOOKUP($H193,'(backend scoring)'!$S$2:$S$333,'(backend scoring)'!$A$2:$A$333,"")</f>
        <v/>
      </c>
      <c r="J193" s="229" t="str">
        <f>IFERROR(VLOOKUP($I193,'Institution Evaluation'!$A$55:$E$346,2,0),IFERROR(VLOOKUP($I193,'Privacy Analyst Evaluation'!$A$46:$E$120,2,0),""))</f>
        <v/>
      </c>
      <c r="K193" s="229" t="str">
        <f>IFERROR(VLOOKUP($I193,'Institution Evaluation'!$A$55:$E$346,3,0),IFERROR(VLOOKUP($I193,'Privacy Analyst Evaluation'!$A$46:$E$120,3,0),""))&amp;""</f>
        <v/>
      </c>
      <c r="L193" s="229" t="str">
        <f>IFERROR(VLOOKUP($I193,'Institution Evaluation'!$A$55:$E$346,4,0),IFERROR(VLOOKUP($I193,'Privacy Analyst Evaluation'!$A$46:$E$120,4,0),""))&amp;""</f>
        <v/>
      </c>
      <c r="M193" s="229" t="str">
        <f>IFERROR(VLOOKUP($I193,'Institution Evaluation'!$A$55:$E$346,5,0),IFERROR(VLOOKUP($I193,'Privacy Analyst Evaluation'!$A$46:$E$120,5,0),""))&amp;""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c r="A194" s="229" t="str">
        <f>IFERROR(IF($A193+1&gt;'(backend scoring)'!$T$335,"",$A193+1),"")</f>
        <v/>
      </c>
      <c r="B194" s="229" t="str">
        <f>_xlfn.XLOOKUP($A194,'(backend scoring)'!$V$2:$V$333,'(backend scoring)'!$A$2:$A$333,"")</f>
        <v/>
      </c>
      <c r="C194" s="229" t="str">
        <f>IFERROR(VLOOKUP($B194,'Institution Evaluation'!$A$55:$E$346,2,0),IFERROR(VLOOKUP($B194,'Privacy Analyst Evaluation'!$A$46:$E$120,2,0),""))&amp;""</f>
        <v/>
      </c>
      <c r="D194" s="229" t="str">
        <f>IFERROR(VLOOKUP($B194,'Institution Evaluation'!$A$55:$E$346,3,0),IFERROR(VLOOKUP($B194,'Privacy Analyst Evaluation'!$A$46:$E$120,3,0),""))&amp;""</f>
        <v/>
      </c>
      <c r="E194" s="229" t="str">
        <f>IFERROR(VLOOKUP($B194,'Institution Evaluation'!$A$55:$E$346,4,0),IFERROR(VLOOKUP($B194,'Privacy Analyst Evaluation'!$A$46:$E$120,4,0),""))&amp;""</f>
        <v/>
      </c>
      <c r="F194" s="229" t="str">
        <f>IFERROR(VLOOKUP($B194,'Institution Evaluation'!$A$55:$E$346,5,0),IFERROR(VLOOKUP($B194,'Privacy Analyst Evaluation'!$A$46:$E$120,5,0),""))&amp;""</f>
        <v/>
      </c>
      <c r="G194" s="230"/>
      <c r="H194" s="229" t="str">
        <f>IFERROR(IF($H193+1&gt;'(backend scoring)'!$Q$335,"",$H193+1),"")</f>
        <v/>
      </c>
      <c r="I194" s="229" t="str">
        <f>_xlfn.XLOOKUP($H194,'(backend scoring)'!$S$2:$S$333,'(backend scoring)'!$A$2:$A$333,"")</f>
        <v/>
      </c>
      <c r="J194" s="229" t="str">
        <f>IFERROR(VLOOKUP($I194,'Institution Evaluation'!$A$55:$E$346,2,0),IFERROR(VLOOKUP($I194,'Privacy Analyst Evaluation'!$A$46:$E$120,2,0),""))</f>
        <v/>
      </c>
      <c r="K194" s="229" t="str">
        <f>IFERROR(VLOOKUP($I194,'Institution Evaluation'!$A$55:$E$346,3,0),IFERROR(VLOOKUP($I194,'Privacy Analyst Evaluation'!$A$46:$E$120,3,0),""))&amp;""</f>
        <v/>
      </c>
      <c r="L194" s="229" t="str">
        <f>IFERROR(VLOOKUP($I194,'Institution Evaluation'!$A$55:$E$346,4,0),IFERROR(VLOOKUP($I194,'Privacy Analyst Evaluation'!$A$46:$E$120,4,0),""))&amp;""</f>
        <v/>
      </c>
      <c r="M194" s="229" t="str">
        <f>IFERROR(VLOOKUP($I194,'Institution Evaluation'!$A$55:$E$346,5,0),IFERROR(VLOOKUP($I194,'Privacy Analyst Evaluation'!$A$46:$E$120,5,0),""))&amp;""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c r="A195" s="229" t="str">
        <f>IFERROR(IF($A194+1&gt;'(backend scoring)'!$T$335,"",$A194+1),"")</f>
        <v/>
      </c>
      <c r="B195" s="229" t="str">
        <f>_xlfn.XLOOKUP($A195,'(backend scoring)'!$V$2:$V$333,'(backend scoring)'!$A$2:$A$333,"")</f>
        <v/>
      </c>
      <c r="C195" s="229" t="str">
        <f>IFERROR(VLOOKUP($B195,'Institution Evaluation'!$A$55:$E$346,2,0),IFERROR(VLOOKUP($B195,'Privacy Analyst Evaluation'!$A$46:$E$120,2,0),""))&amp;""</f>
        <v/>
      </c>
      <c r="D195" s="229" t="str">
        <f>IFERROR(VLOOKUP($B195,'Institution Evaluation'!$A$55:$E$346,3,0),IFERROR(VLOOKUP($B195,'Privacy Analyst Evaluation'!$A$46:$E$120,3,0),""))&amp;""</f>
        <v/>
      </c>
      <c r="E195" s="229" t="str">
        <f>IFERROR(VLOOKUP($B195,'Institution Evaluation'!$A$55:$E$346,4,0),IFERROR(VLOOKUP($B195,'Privacy Analyst Evaluation'!$A$46:$E$120,4,0),""))&amp;""</f>
        <v/>
      </c>
      <c r="F195" s="229" t="str">
        <f>IFERROR(VLOOKUP($B195,'Institution Evaluation'!$A$55:$E$346,5,0),IFERROR(VLOOKUP($B195,'Privacy Analyst Evaluation'!$A$46:$E$120,5,0),""))&amp;""</f>
        <v/>
      </c>
      <c r="G195" s="230"/>
      <c r="H195" s="229" t="str">
        <f>IFERROR(IF($H194+1&gt;'(backend scoring)'!$Q$335,"",$H194+1),"")</f>
        <v/>
      </c>
      <c r="I195" s="229" t="str">
        <f>_xlfn.XLOOKUP($H195,'(backend scoring)'!$S$2:$S$333,'(backend scoring)'!$A$2:$A$333,"")</f>
        <v/>
      </c>
      <c r="J195" s="229" t="str">
        <f>IFERROR(VLOOKUP($I195,'Institution Evaluation'!$A$55:$E$346,2,0),IFERROR(VLOOKUP($I195,'Privacy Analyst Evaluation'!$A$46:$E$120,2,0),""))</f>
        <v/>
      </c>
      <c r="K195" s="229" t="str">
        <f>IFERROR(VLOOKUP($I195,'Institution Evaluation'!$A$55:$E$346,3,0),IFERROR(VLOOKUP($I195,'Privacy Analyst Evaluation'!$A$46:$E$120,3,0),""))&amp;""</f>
        <v/>
      </c>
      <c r="L195" s="229" t="str">
        <f>IFERROR(VLOOKUP($I195,'Institution Evaluation'!$A$55:$E$346,4,0),IFERROR(VLOOKUP($I195,'Privacy Analyst Evaluation'!$A$46:$E$120,4,0),""))&amp;""</f>
        <v/>
      </c>
      <c r="M195" s="229" t="str">
        <f>IFERROR(VLOOKUP($I195,'Institution Evaluation'!$A$55:$E$346,5,0),IFERROR(VLOOKUP($I195,'Privacy Analyst Evaluation'!$A$46:$E$120,5,0),""))&amp;""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c r="A196" s="229" t="str">
        <f>IFERROR(IF($A195+1&gt;'(backend scoring)'!$T$335,"",$A195+1),"")</f>
        <v/>
      </c>
      <c r="B196" s="229" t="str">
        <f>_xlfn.XLOOKUP($A196,'(backend scoring)'!$V$2:$V$333,'(backend scoring)'!$A$2:$A$333,"")</f>
        <v/>
      </c>
      <c r="C196" s="229" t="str">
        <f>IFERROR(VLOOKUP($B196,'Institution Evaluation'!$A$55:$E$346,2,0),IFERROR(VLOOKUP($B196,'Privacy Analyst Evaluation'!$A$46:$E$120,2,0),""))&amp;""</f>
        <v/>
      </c>
      <c r="D196" s="229" t="str">
        <f>IFERROR(VLOOKUP($B196,'Institution Evaluation'!$A$55:$E$346,3,0),IFERROR(VLOOKUP($B196,'Privacy Analyst Evaluation'!$A$46:$E$120,3,0),""))&amp;""</f>
        <v/>
      </c>
      <c r="E196" s="229" t="str">
        <f>IFERROR(VLOOKUP($B196,'Institution Evaluation'!$A$55:$E$346,4,0),IFERROR(VLOOKUP($B196,'Privacy Analyst Evaluation'!$A$46:$E$120,4,0),""))&amp;""</f>
        <v/>
      </c>
      <c r="F196" s="229" t="str">
        <f>IFERROR(VLOOKUP($B196,'Institution Evaluation'!$A$55:$E$346,5,0),IFERROR(VLOOKUP($B196,'Privacy Analyst Evaluation'!$A$46:$E$120,5,0),""))&amp;""</f>
        <v/>
      </c>
      <c r="G196" s="230"/>
      <c r="H196" s="229" t="str">
        <f>IFERROR(IF($H195+1&gt;'(backend scoring)'!$Q$335,"",$H195+1),"")</f>
        <v/>
      </c>
      <c r="I196" s="229" t="str">
        <f>_xlfn.XLOOKUP($H196,'(backend scoring)'!$S$2:$S$333,'(backend scoring)'!$A$2:$A$333,"")</f>
        <v/>
      </c>
      <c r="J196" s="229" t="str">
        <f>IFERROR(VLOOKUP($I196,'Institution Evaluation'!$A$55:$E$346,2,0),IFERROR(VLOOKUP($I196,'Privacy Analyst Evaluation'!$A$46:$E$120,2,0),""))</f>
        <v/>
      </c>
      <c r="K196" s="229" t="str">
        <f>IFERROR(VLOOKUP($I196,'Institution Evaluation'!$A$55:$E$346,3,0),IFERROR(VLOOKUP($I196,'Privacy Analyst Evaluation'!$A$46:$E$120,3,0),""))&amp;""</f>
        <v/>
      </c>
      <c r="L196" s="229" t="str">
        <f>IFERROR(VLOOKUP($I196,'Institution Evaluation'!$A$55:$E$346,4,0),IFERROR(VLOOKUP($I196,'Privacy Analyst Evaluation'!$A$46:$E$120,4,0),""))&amp;""</f>
        <v/>
      </c>
      <c r="M196" s="229" t="str">
        <f>IFERROR(VLOOKUP($I196,'Institution Evaluation'!$A$55:$E$346,5,0),IFERROR(VLOOKUP($I196,'Privacy Analyst Evaluation'!$A$46:$E$120,5,0),""))&amp;""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c r="A197" s="229" t="str">
        <f>IFERROR(IF($A196+1&gt;'(backend scoring)'!$T$335,"",$A196+1),"")</f>
        <v/>
      </c>
      <c r="B197" s="229" t="str">
        <f>_xlfn.XLOOKUP($A197,'(backend scoring)'!$V$2:$V$333,'(backend scoring)'!$A$2:$A$333,"")</f>
        <v/>
      </c>
      <c r="C197" s="229" t="str">
        <f>IFERROR(VLOOKUP($B197,'Institution Evaluation'!$A$55:$E$346,2,0),IFERROR(VLOOKUP($B197,'Privacy Analyst Evaluation'!$A$46:$E$120,2,0),""))&amp;""</f>
        <v/>
      </c>
      <c r="D197" s="229" t="str">
        <f>IFERROR(VLOOKUP($B197,'Institution Evaluation'!$A$55:$E$346,3,0),IFERROR(VLOOKUP($B197,'Privacy Analyst Evaluation'!$A$46:$E$120,3,0),""))&amp;""</f>
        <v/>
      </c>
      <c r="E197" s="229" t="str">
        <f>IFERROR(VLOOKUP($B197,'Institution Evaluation'!$A$55:$E$346,4,0),IFERROR(VLOOKUP($B197,'Privacy Analyst Evaluation'!$A$46:$E$120,4,0),""))&amp;""</f>
        <v/>
      </c>
      <c r="F197" s="229" t="str">
        <f>IFERROR(VLOOKUP($B197,'Institution Evaluation'!$A$55:$E$346,5,0),IFERROR(VLOOKUP($B197,'Privacy Analyst Evaluation'!$A$46:$E$120,5,0),""))&amp;""</f>
        <v/>
      </c>
      <c r="G197" s="230"/>
      <c r="H197" s="229" t="str">
        <f>IFERROR(IF($H196+1&gt;'(backend scoring)'!$Q$335,"",$H196+1),"")</f>
        <v/>
      </c>
      <c r="I197" s="229" t="str">
        <f>_xlfn.XLOOKUP($H197,'(backend scoring)'!$S$2:$S$333,'(backend scoring)'!$A$2:$A$333,"")</f>
        <v/>
      </c>
      <c r="J197" s="229" t="str">
        <f>IFERROR(VLOOKUP($I197,'Institution Evaluation'!$A$55:$E$346,2,0),IFERROR(VLOOKUP($I197,'Privacy Analyst Evaluation'!$A$46:$E$120,2,0),""))</f>
        <v/>
      </c>
      <c r="K197" s="229" t="str">
        <f>IFERROR(VLOOKUP($I197,'Institution Evaluation'!$A$55:$E$346,3,0),IFERROR(VLOOKUP($I197,'Privacy Analyst Evaluation'!$A$46:$E$120,3,0),""))&amp;""</f>
        <v/>
      </c>
      <c r="L197" s="229" t="str">
        <f>IFERROR(VLOOKUP($I197,'Institution Evaluation'!$A$55:$E$346,4,0),IFERROR(VLOOKUP($I197,'Privacy Analyst Evaluation'!$A$46:$E$120,4,0),""))&amp;""</f>
        <v/>
      </c>
      <c r="M197" s="229" t="str">
        <f>IFERROR(VLOOKUP($I197,'Institution Evaluation'!$A$55:$E$346,5,0),IFERROR(VLOOKUP($I197,'Privacy Analyst Evaluation'!$A$46:$E$120,5,0),""))&amp;""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c r="A198" s="229" t="str">
        <f>IFERROR(IF($A197+1&gt;'(backend scoring)'!$T$335,"",$A197+1),"")</f>
        <v/>
      </c>
      <c r="B198" s="229" t="str">
        <f>_xlfn.XLOOKUP($A198,'(backend scoring)'!$V$2:$V$333,'(backend scoring)'!$A$2:$A$333,"")</f>
        <v/>
      </c>
      <c r="C198" s="229" t="str">
        <f>IFERROR(VLOOKUP($B198,'Institution Evaluation'!$A$55:$E$346,2,0),IFERROR(VLOOKUP($B198,'Privacy Analyst Evaluation'!$A$46:$E$120,2,0),""))&amp;""</f>
        <v/>
      </c>
      <c r="D198" s="229" t="str">
        <f>IFERROR(VLOOKUP($B198,'Institution Evaluation'!$A$55:$E$346,3,0),IFERROR(VLOOKUP($B198,'Privacy Analyst Evaluation'!$A$46:$E$120,3,0),""))&amp;""</f>
        <v/>
      </c>
      <c r="E198" s="229" t="str">
        <f>IFERROR(VLOOKUP($B198,'Institution Evaluation'!$A$55:$E$346,4,0),IFERROR(VLOOKUP($B198,'Privacy Analyst Evaluation'!$A$46:$E$120,4,0),""))&amp;""</f>
        <v/>
      </c>
      <c r="F198" s="229" t="str">
        <f>IFERROR(VLOOKUP($B198,'Institution Evaluation'!$A$55:$E$346,5,0),IFERROR(VLOOKUP($B198,'Privacy Analyst Evaluation'!$A$46:$E$120,5,0),""))&amp;""</f>
        <v/>
      </c>
      <c r="G198" s="230"/>
      <c r="H198" s="229" t="str">
        <f>IFERROR(IF($H197+1&gt;'(backend scoring)'!$Q$335,"",$H197+1),"")</f>
        <v/>
      </c>
      <c r="I198" s="229" t="str">
        <f>_xlfn.XLOOKUP($H198,'(backend scoring)'!$S$2:$S$333,'(backend scoring)'!$A$2:$A$333,"")</f>
        <v/>
      </c>
      <c r="J198" s="229" t="str">
        <f>IFERROR(VLOOKUP($I198,'Institution Evaluation'!$A$55:$E$346,2,0),IFERROR(VLOOKUP($I198,'Privacy Analyst Evaluation'!$A$46:$E$120,2,0),""))</f>
        <v/>
      </c>
      <c r="K198" s="229" t="str">
        <f>IFERROR(VLOOKUP($I198,'Institution Evaluation'!$A$55:$E$346,3,0),IFERROR(VLOOKUP($I198,'Privacy Analyst Evaluation'!$A$46:$E$120,3,0),""))&amp;""</f>
        <v/>
      </c>
      <c r="L198" s="229" t="str">
        <f>IFERROR(VLOOKUP($I198,'Institution Evaluation'!$A$55:$E$346,4,0),IFERROR(VLOOKUP($I198,'Privacy Analyst Evaluation'!$A$46:$E$120,4,0),""))&amp;""</f>
        <v/>
      </c>
      <c r="M198" s="229" t="str">
        <f>IFERROR(VLOOKUP($I198,'Institution Evaluation'!$A$55:$E$346,5,0),IFERROR(VLOOKUP($I198,'Privacy Analyst Evaluation'!$A$46:$E$120,5,0),""))&amp;""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c r="A199" s="229" t="str">
        <f>IFERROR(IF($A198+1&gt;'(backend scoring)'!$T$335,"",$A198+1),"")</f>
        <v/>
      </c>
      <c r="B199" s="229" t="str">
        <f>_xlfn.XLOOKUP($A199,'(backend scoring)'!$V$2:$V$333,'(backend scoring)'!$A$2:$A$333,"")</f>
        <v/>
      </c>
      <c r="C199" s="229" t="str">
        <f>IFERROR(VLOOKUP($B199,'Institution Evaluation'!$A$55:$E$346,2,0),IFERROR(VLOOKUP($B199,'Privacy Analyst Evaluation'!$A$46:$E$120,2,0),""))&amp;""</f>
        <v/>
      </c>
      <c r="D199" s="229" t="str">
        <f>IFERROR(VLOOKUP($B199,'Institution Evaluation'!$A$55:$E$346,3,0),IFERROR(VLOOKUP($B199,'Privacy Analyst Evaluation'!$A$46:$E$120,3,0),""))&amp;""</f>
        <v/>
      </c>
      <c r="E199" s="229" t="str">
        <f>IFERROR(VLOOKUP($B199,'Institution Evaluation'!$A$55:$E$346,4,0),IFERROR(VLOOKUP($B199,'Privacy Analyst Evaluation'!$A$46:$E$120,4,0),""))&amp;""</f>
        <v/>
      </c>
      <c r="F199" s="229" t="str">
        <f>IFERROR(VLOOKUP($B199,'Institution Evaluation'!$A$55:$E$346,5,0),IFERROR(VLOOKUP($B199,'Privacy Analyst Evaluation'!$A$46:$E$120,5,0),""))&amp;""</f>
        <v/>
      </c>
      <c r="G199" s="230"/>
      <c r="H199" s="229" t="str">
        <f>IFERROR(IF($H198+1&gt;'(backend scoring)'!$Q$335,"",$H198+1),"")</f>
        <v/>
      </c>
      <c r="I199" s="229" t="str">
        <f>_xlfn.XLOOKUP($H199,'(backend scoring)'!$S$2:$S$333,'(backend scoring)'!$A$2:$A$333,"")</f>
        <v/>
      </c>
      <c r="J199" s="229" t="str">
        <f>IFERROR(VLOOKUP($I199,'Institution Evaluation'!$A$55:$E$346,2,0),IFERROR(VLOOKUP($I199,'Privacy Analyst Evaluation'!$A$46:$E$120,2,0),""))</f>
        <v/>
      </c>
      <c r="K199" s="229" t="str">
        <f>IFERROR(VLOOKUP($I199,'Institution Evaluation'!$A$55:$E$346,3,0),IFERROR(VLOOKUP($I199,'Privacy Analyst Evaluation'!$A$46:$E$120,3,0),""))&amp;""</f>
        <v/>
      </c>
      <c r="L199" s="229" t="str">
        <f>IFERROR(VLOOKUP($I199,'Institution Evaluation'!$A$55:$E$346,4,0),IFERROR(VLOOKUP($I199,'Privacy Analyst Evaluation'!$A$46:$E$120,4,0),""))&amp;""</f>
        <v/>
      </c>
      <c r="M199" s="229" t="str">
        <f>IFERROR(VLOOKUP($I199,'Institution Evaluation'!$A$55:$E$346,5,0),IFERROR(VLOOKUP($I199,'Privacy Analyst Evaluation'!$A$46:$E$120,5,0),""))&amp;""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c r="A200" s="229" t="str">
        <f>IFERROR(IF($A199+1&gt;'(backend scoring)'!$T$335,"",$A199+1),"")</f>
        <v/>
      </c>
      <c r="B200" s="229" t="str">
        <f>_xlfn.XLOOKUP($A200,'(backend scoring)'!$V$2:$V$333,'(backend scoring)'!$A$2:$A$333,"")</f>
        <v/>
      </c>
      <c r="C200" s="229" t="str">
        <f>IFERROR(VLOOKUP($B200,'Institution Evaluation'!$A$55:$E$346,2,0),IFERROR(VLOOKUP($B200,'Privacy Analyst Evaluation'!$A$46:$E$120,2,0),""))&amp;""</f>
        <v/>
      </c>
      <c r="D200" s="229" t="str">
        <f>IFERROR(VLOOKUP($B200,'Institution Evaluation'!$A$55:$E$346,3,0),IFERROR(VLOOKUP($B200,'Privacy Analyst Evaluation'!$A$46:$E$120,3,0),""))&amp;""</f>
        <v/>
      </c>
      <c r="E200" s="229" t="str">
        <f>IFERROR(VLOOKUP($B200,'Institution Evaluation'!$A$55:$E$346,4,0),IFERROR(VLOOKUP($B200,'Privacy Analyst Evaluation'!$A$46:$E$120,4,0),""))&amp;""</f>
        <v/>
      </c>
      <c r="F200" s="229" t="str">
        <f>IFERROR(VLOOKUP($B200,'Institution Evaluation'!$A$55:$E$346,5,0),IFERROR(VLOOKUP($B200,'Privacy Analyst Evaluation'!$A$46:$E$120,5,0),""))&amp;""</f>
        <v/>
      </c>
      <c r="G200" s="230"/>
      <c r="H200" s="229" t="str">
        <f>IFERROR(IF($H199+1&gt;'(backend scoring)'!$Q$335,"",$H199+1),"")</f>
        <v/>
      </c>
      <c r="I200" s="229" t="str">
        <f>_xlfn.XLOOKUP($H200,'(backend scoring)'!$S$2:$S$333,'(backend scoring)'!$A$2:$A$333,"")</f>
        <v/>
      </c>
      <c r="J200" s="229" t="str">
        <f>IFERROR(VLOOKUP($I200,'Institution Evaluation'!$A$55:$E$346,2,0),IFERROR(VLOOKUP($I200,'Privacy Analyst Evaluation'!$A$46:$E$120,2,0),""))</f>
        <v/>
      </c>
      <c r="K200" s="229" t="str">
        <f>IFERROR(VLOOKUP($I200,'Institution Evaluation'!$A$55:$E$346,3,0),IFERROR(VLOOKUP($I200,'Privacy Analyst Evaluation'!$A$46:$E$120,3,0),""))&amp;""</f>
        <v/>
      </c>
      <c r="L200" s="229" t="str">
        <f>IFERROR(VLOOKUP($I200,'Institution Evaluation'!$A$55:$E$346,4,0),IFERROR(VLOOKUP($I200,'Privacy Analyst Evaluation'!$A$46:$E$120,4,0),""))&amp;""</f>
        <v/>
      </c>
      <c r="M200" s="229" t="str">
        <f>IFERROR(VLOOKUP($I200,'Institution Evaluation'!$A$55:$E$346,5,0),IFERROR(VLOOKUP($I200,'Privacy Analyst Evaluation'!$A$46:$E$120,5,0),""))&amp;""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c r="A201" s="229" t="str">
        <f>IFERROR(IF($A200+1&gt;'(backend scoring)'!$T$335,"",$A200+1),"")</f>
        <v/>
      </c>
      <c r="B201" s="229" t="str">
        <f>_xlfn.XLOOKUP($A201,'(backend scoring)'!$V$2:$V$333,'(backend scoring)'!$A$2:$A$333,"")</f>
        <v/>
      </c>
      <c r="C201" s="229" t="str">
        <f>IFERROR(VLOOKUP($B201,'Institution Evaluation'!$A$55:$E$346,2,0),IFERROR(VLOOKUP($B201,'Privacy Analyst Evaluation'!$A$46:$E$120,2,0),""))&amp;""</f>
        <v/>
      </c>
      <c r="D201" s="229" t="str">
        <f>IFERROR(VLOOKUP($B201,'Institution Evaluation'!$A$55:$E$346,3,0),IFERROR(VLOOKUP($B201,'Privacy Analyst Evaluation'!$A$46:$E$120,3,0),""))&amp;""</f>
        <v/>
      </c>
      <c r="E201" s="229" t="str">
        <f>IFERROR(VLOOKUP($B201,'Institution Evaluation'!$A$55:$E$346,4,0),IFERROR(VLOOKUP($B201,'Privacy Analyst Evaluation'!$A$46:$E$120,4,0),""))&amp;""</f>
        <v/>
      </c>
      <c r="F201" s="229" t="str">
        <f>IFERROR(VLOOKUP($B201,'Institution Evaluation'!$A$55:$E$346,5,0),IFERROR(VLOOKUP($B201,'Privacy Analyst Evaluation'!$A$46:$E$120,5,0),""))&amp;""</f>
        <v/>
      </c>
      <c r="G201" s="230"/>
      <c r="H201" s="229" t="str">
        <f>IFERROR(IF($H200+1&gt;'(backend scoring)'!$Q$335,"",$H200+1),"")</f>
        <v/>
      </c>
      <c r="I201" s="229" t="str">
        <f>_xlfn.XLOOKUP($H201,'(backend scoring)'!$S$2:$S$333,'(backend scoring)'!$A$2:$A$333,"")</f>
        <v/>
      </c>
      <c r="J201" s="229" t="str">
        <f>IFERROR(VLOOKUP($I201,'Institution Evaluation'!$A$55:$E$346,2,0),IFERROR(VLOOKUP($I201,'Privacy Analyst Evaluation'!$A$46:$E$120,2,0),""))</f>
        <v/>
      </c>
      <c r="K201" s="229" t="str">
        <f>IFERROR(VLOOKUP($I201,'Institution Evaluation'!$A$55:$E$346,3,0),IFERROR(VLOOKUP($I201,'Privacy Analyst Evaluation'!$A$46:$E$120,3,0),""))&amp;""</f>
        <v/>
      </c>
      <c r="L201" s="229" t="str">
        <f>IFERROR(VLOOKUP($I201,'Institution Evaluation'!$A$55:$E$346,4,0),IFERROR(VLOOKUP($I201,'Privacy Analyst Evaluation'!$A$46:$E$120,4,0),""))&amp;""</f>
        <v/>
      </c>
      <c r="M201" s="229" t="str">
        <f>IFERROR(VLOOKUP($I201,'Institution Evaluation'!$A$55:$E$346,5,0),IFERROR(VLOOKUP($I201,'Privacy Analyst Evaluation'!$A$46:$E$120,5,0),""))&amp;""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c r="A202" s="229" t="str">
        <f>IFERROR(IF($A201+1&gt;'(backend scoring)'!$T$335,"",$A201+1),"")</f>
        <v/>
      </c>
      <c r="B202" s="229" t="str">
        <f>_xlfn.XLOOKUP($A202,'(backend scoring)'!$V$2:$V$333,'(backend scoring)'!$A$2:$A$333,"")</f>
        <v/>
      </c>
      <c r="C202" s="229" t="str">
        <f>IFERROR(VLOOKUP($B202,'Institution Evaluation'!$A$55:$E$346,2,0),IFERROR(VLOOKUP($B202,'Privacy Analyst Evaluation'!$A$46:$E$120,2,0),""))&amp;""</f>
        <v/>
      </c>
      <c r="D202" s="229" t="str">
        <f>IFERROR(VLOOKUP($B202,'Institution Evaluation'!$A$55:$E$346,3,0),IFERROR(VLOOKUP($B202,'Privacy Analyst Evaluation'!$A$46:$E$120,3,0),""))&amp;""</f>
        <v/>
      </c>
      <c r="E202" s="229" t="str">
        <f>IFERROR(VLOOKUP($B202,'Institution Evaluation'!$A$55:$E$346,4,0),IFERROR(VLOOKUP($B202,'Privacy Analyst Evaluation'!$A$46:$E$120,4,0),""))&amp;""</f>
        <v/>
      </c>
      <c r="F202" s="229" t="str">
        <f>IFERROR(VLOOKUP($B202,'Institution Evaluation'!$A$55:$E$346,5,0),IFERROR(VLOOKUP($B202,'Privacy Analyst Evaluation'!$A$46:$E$120,5,0),""))&amp;""</f>
        <v/>
      </c>
      <c r="G202" s="230"/>
      <c r="H202" s="229" t="str">
        <f>IFERROR(IF($H201+1&gt;'(backend scoring)'!$Q$335,"",$H201+1),"")</f>
        <v/>
      </c>
      <c r="I202" s="229" t="str">
        <f>_xlfn.XLOOKUP($H202,'(backend scoring)'!$S$2:$S$333,'(backend scoring)'!$A$2:$A$333,"")</f>
        <v/>
      </c>
      <c r="J202" s="229" t="str">
        <f>IFERROR(VLOOKUP($I202,'Institution Evaluation'!$A$55:$E$346,2,0),IFERROR(VLOOKUP($I202,'Privacy Analyst Evaluation'!$A$46:$E$120,2,0),""))</f>
        <v/>
      </c>
      <c r="K202" s="229" t="str">
        <f>IFERROR(VLOOKUP($I202,'Institution Evaluation'!$A$55:$E$346,3,0),IFERROR(VLOOKUP($I202,'Privacy Analyst Evaluation'!$A$46:$E$120,3,0),""))&amp;""</f>
        <v/>
      </c>
      <c r="L202" s="229" t="str">
        <f>IFERROR(VLOOKUP($I202,'Institution Evaluation'!$A$55:$E$346,4,0),IFERROR(VLOOKUP($I202,'Privacy Analyst Evaluation'!$A$46:$E$120,4,0),""))&amp;""</f>
        <v/>
      </c>
      <c r="M202" s="229" t="str">
        <f>IFERROR(VLOOKUP($I202,'Institution Evaluation'!$A$55:$E$346,5,0),IFERROR(VLOOKUP($I202,'Privacy Analyst Evaluation'!$A$46:$E$120,5,0),""))&amp;""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c r="A203" s="229" t="str">
        <f>IFERROR(IF($A202+1&gt;'(backend scoring)'!$T$335,"",$A202+1),"")</f>
        <v/>
      </c>
      <c r="B203" s="229" t="str">
        <f>_xlfn.XLOOKUP($A203,'(backend scoring)'!$V$2:$V$333,'(backend scoring)'!$A$2:$A$333,"")</f>
        <v/>
      </c>
      <c r="C203" s="229" t="str">
        <f>IFERROR(VLOOKUP($B203,'Institution Evaluation'!$A$55:$E$346,2,0),IFERROR(VLOOKUP($B203,'Privacy Analyst Evaluation'!$A$46:$E$120,2,0),""))&amp;""</f>
        <v/>
      </c>
      <c r="D203" s="229" t="str">
        <f>IFERROR(VLOOKUP($B203,'Institution Evaluation'!$A$55:$E$346,3,0),IFERROR(VLOOKUP($B203,'Privacy Analyst Evaluation'!$A$46:$E$120,3,0),""))&amp;""</f>
        <v/>
      </c>
      <c r="E203" s="229" t="str">
        <f>IFERROR(VLOOKUP($B203,'Institution Evaluation'!$A$55:$E$346,4,0),IFERROR(VLOOKUP($B203,'Privacy Analyst Evaluation'!$A$46:$E$120,4,0),""))&amp;""</f>
        <v/>
      </c>
      <c r="F203" s="229" t="str">
        <f>IFERROR(VLOOKUP($B203,'Institution Evaluation'!$A$55:$E$346,5,0),IFERROR(VLOOKUP($B203,'Privacy Analyst Evaluation'!$A$46:$E$120,5,0),""))&amp;""</f>
        <v/>
      </c>
      <c r="G203" s="230"/>
      <c r="H203" s="229" t="str">
        <f>IFERROR(IF($H202+1&gt;'(backend scoring)'!$Q$335,"",$H202+1),"")</f>
        <v/>
      </c>
      <c r="I203" s="229" t="str">
        <f>_xlfn.XLOOKUP($H203,'(backend scoring)'!$S$2:$S$333,'(backend scoring)'!$A$2:$A$333,"")</f>
        <v/>
      </c>
      <c r="J203" s="229" t="str">
        <f>IFERROR(VLOOKUP($I203,'Institution Evaluation'!$A$55:$E$346,2,0),IFERROR(VLOOKUP($I203,'Privacy Analyst Evaluation'!$A$46:$E$120,2,0),""))</f>
        <v/>
      </c>
      <c r="K203" s="229" t="str">
        <f>IFERROR(VLOOKUP($I203,'Institution Evaluation'!$A$55:$E$346,3,0),IFERROR(VLOOKUP($I203,'Privacy Analyst Evaluation'!$A$46:$E$120,3,0),""))&amp;""</f>
        <v/>
      </c>
      <c r="L203" s="229" t="str">
        <f>IFERROR(VLOOKUP($I203,'Institution Evaluation'!$A$55:$E$346,4,0),IFERROR(VLOOKUP($I203,'Privacy Analyst Evaluation'!$A$46:$E$120,4,0),""))&amp;""</f>
        <v/>
      </c>
      <c r="M203" s="229" t="str">
        <f>IFERROR(VLOOKUP($I203,'Institution Evaluation'!$A$55:$E$346,5,0),IFERROR(VLOOKUP($I203,'Privacy Analyst Evaluation'!$A$46:$E$120,5,0),""))&amp;""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c r="A204" s="229" t="str">
        <f>IFERROR(IF($A203+1&gt;'(backend scoring)'!$T$335,"",$A203+1),"")</f>
        <v/>
      </c>
      <c r="B204" s="229" t="str">
        <f>_xlfn.XLOOKUP($A204,'(backend scoring)'!$V$2:$V$333,'(backend scoring)'!$A$2:$A$333,"")</f>
        <v/>
      </c>
      <c r="C204" s="229" t="str">
        <f>IFERROR(VLOOKUP($B204,'Institution Evaluation'!$A$55:$E$346,2,0),IFERROR(VLOOKUP($B204,'Privacy Analyst Evaluation'!$A$46:$E$120,2,0),""))&amp;""</f>
        <v/>
      </c>
      <c r="D204" s="229" t="str">
        <f>IFERROR(VLOOKUP($B204,'Institution Evaluation'!$A$55:$E$346,3,0),IFERROR(VLOOKUP($B204,'Privacy Analyst Evaluation'!$A$46:$E$120,3,0),""))&amp;""</f>
        <v/>
      </c>
      <c r="E204" s="229" t="str">
        <f>IFERROR(VLOOKUP($B204,'Institution Evaluation'!$A$55:$E$346,4,0),IFERROR(VLOOKUP($B204,'Privacy Analyst Evaluation'!$A$46:$E$120,4,0),""))&amp;""</f>
        <v/>
      </c>
      <c r="F204" s="229" t="str">
        <f>IFERROR(VLOOKUP($B204,'Institution Evaluation'!$A$55:$E$346,5,0),IFERROR(VLOOKUP($B204,'Privacy Analyst Evaluation'!$A$46:$E$120,5,0),""))&amp;""</f>
        <v/>
      </c>
      <c r="G204" s="230"/>
      <c r="H204" s="229" t="str">
        <f>IFERROR(IF($H203+1&gt;'(backend scoring)'!$Q$335,"",$H203+1),"")</f>
        <v/>
      </c>
      <c r="I204" s="229" t="str">
        <f>_xlfn.XLOOKUP($H204,'(backend scoring)'!$S$2:$S$333,'(backend scoring)'!$A$2:$A$333,"")</f>
        <v/>
      </c>
      <c r="J204" s="229" t="str">
        <f>IFERROR(VLOOKUP($I204,'Institution Evaluation'!$A$55:$E$346,2,0),IFERROR(VLOOKUP($I204,'Privacy Analyst Evaluation'!$A$46:$E$120,2,0),""))</f>
        <v/>
      </c>
      <c r="K204" s="229" t="str">
        <f>IFERROR(VLOOKUP($I204,'Institution Evaluation'!$A$55:$E$346,3,0),IFERROR(VLOOKUP($I204,'Privacy Analyst Evaluation'!$A$46:$E$120,3,0),""))&amp;""</f>
        <v/>
      </c>
      <c r="L204" s="229" t="str">
        <f>IFERROR(VLOOKUP($I204,'Institution Evaluation'!$A$55:$E$346,4,0),IFERROR(VLOOKUP($I204,'Privacy Analyst Evaluation'!$A$46:$E$120,4,0),""))&amp;""</f>
        <v/>
      </c>
      <c r="M204" s="229" t="str">
        <f>IFERROR(VLOOKUP($I204,'Institution Evaluation'!$A$55:$E$346,5,0),IFERROR(VLOOKUP($I204,'Privacy Analyst Evaluation'!$A$46:$E$120,5,0),""))&amp;""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c r="A205" s="229" t="str">
        <f>IFERROR(IF($A204+1&gt;'(backend scoring)'!$T$335,"",$A204+1),"")</f>
        <v/>
      </c>
      <c r="B205" s="229" t="str">
        <f>_xlfn.XLOOKUP($A205,'(backend scoring)'!$V$2:$V$333,'(backend scoring)'!$A$2:$A$333,"")</f>
        <v/>
      </c>
      <c r="C205" s="229" t="str">
        <f>IFERROR(VLOOKUP($B205,'Institution Evaluation'!$A$55:$E$346,2,0),IFERROR(VLOOKUP($B205,'Privacy Analyst Evaluation'!$A$46:$E$120,2,0),""))&amp;""</f>
        <v/>
      </c>
      <c r="D205" s="229" t="str">
        <f>IFERROR(VLOOKUP($B205,'Institution Evaluation'!$A$55:$E$346,3,0),IFERROR(VLOOKUP($B205,'Privacy Analyst Evaluation'!$A$46:$E$120,3,0),""))&amp;""</f>
        <v/>
      </c>
      <c r="E205" s="229" t="str">
        <f>IFERROR(VLOOKUP($B205,'Institution Evaluation'!$A$55:$E$346,4,0),IFERROR(VLOOKUP($B205,'Privacy Analyst Evaluation'!$A$46:$E$120,4,0),""))&amp;""</f>
        <v/>
      </c>
      <c r="F205" s="229" t="str">
        <f>IFERROR(VLOOKUP($B205,'Institution Evaluation'!$A$55:$E$346,5,0),IFERROR(VLOOKUP($B205,'Privacy Analyst Evaluation'!$A$46:$E$120,5,0),""))&amp;""</f>
        <v/>
      </c>
      <c r="G205" s="230"/>
      <c r="H205" s="229" t="str">
        <f>IFERROR(IF($H204+1&gt;'(backend scoring)'!$Q$335,"",$H204+1),"")</f>
        <v/>
      </c>
      <c r="I205" s="229" t="str">
        <f>_xlfn.XLOOKUP($H205,'(backend scoring)'!$S$2:$S$333,'(backend scoring)'!$A$2:$A$333,"")</f>
        <v/>
      </c>
      <c r="J205" s="229" t="str">
        <f>IFERROR(VLOOKUP($I205,'Institution Evaluation'!$A$55:$E$346,2,0),IFERROR(VLOOKUP($I205,'Privacy Analyst Evaluation'!$A$46:$E$120,2,0),""))</f>
        <v/>
      </c>
      <c r="K205" s="229" t="str">
        <f>IFERROR(VLOOKUP($I205,'Institution Evaluation'!$A$55:$E$346,3,0),IFERROR(VLOOKUP($I205,'Privacy Analyst Evaluation'!$A$46:$E$120,3,0),""))&amp;""</f>
        <v/>
      </c>
      <c r="L205" s="229" t="str">
        <f>IFERROR(VLOOKUP($I205,'Institution Evaluation'!$A$55:$E$346,4,0),IFERROR(VLOOKUP($I205,'Privacy Analyst Evaluation'!$A$46:$E$120,4,0),""))&amp;""</f>
        <v/>
      </c>
      <c r="M205" s="229" t="str">
        <f>IFERROR(VLOOKUP($I205,'Institution Evaluation'!$A$55:$E$346,5,0),IFERROR(VLOOKUP($I205,'Privacy Analyst Evaluation'!$A$46:$E$120,5,0),""))&amp;""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c r="A206" s="229" t="str">
        <f>IFERROR(IF($A205+1&gt;'(backend scoring)'!$T$335,"",$A205+1),"")</f>
        <v/>
      </c>
      <c r="B206" s="229" t="str">
        <f>_xlfn.XLOOKUP($A206,'(backend scoring)'!$V$2:$V$333,'(backend scoring)'!$A$2:$A$333,"")</f>
        <v/>
      </c>
      <c r="C206" s="229" t="str">
        <f>IFERROR(VLOOKUP($B206,'Institution Evaluation'!$A$55:$E$346,2,0),IFERROR(VLOOKUP($B206,'Privacy Analyst Evaluation'!$A$46:$E$120,2,0),""))&amp;""</f>
        <v/>
      </c>
      <c r="D206" s="229" t="str">
        <f>IFERROR(VLOOKUP($B206,'Institution Evaluation'!$A$55:$E$346,3,0),IFERROR(VLOOKUP($B206,'Privacy Analyst Evaluation'!$A$46:$E$120,3,0),""))&amp;""</f>
        <v/>
      </c>
      <c r="E206" s="229" t="str">
        <f>IFERROR(VLOOKUP($B206,'Institution Evaluation'!$A$55:$E$346,4,0),IFERROR(VLOOKUP($B206,'Privacy Analyst Evaluation'!$A$46:$E$120,4,0),""))&amp;""</f>
        <v/>
      </c>
      <c r="F206" s="229" t="str">
        <f>IFERROR(VLOOKUP($B206,'Institution Evaluation'!$A$55:$E$346,5,0),IFERROR(VLOOKUP($B206,'Privacy Analyst Evaluation'!$A$46:$E$120,5,0),""))&amp;""</f>
        <v/>
      </c>
      <c r="G206" s="230"/>
      <c r="H206" s="229" t="str">
        <f>IFERROR(IF($H205+1&gt;'(backend scoring)'!$Q$335,"",$H205+1),"")</f>
        <v/>
      </c>
      <c r="I206" s="229" t="str">
        <f>_xlfn.XLOOKUP($H206,'(backend scoring)'!$S$2:$S$333,'(backend scoring)'!$A$2:$A$333,"")</f>
        <v/>
      </c>
      <c r="J206" s="229" t="str">
        <f>IFERROR(VLOOKUP($I206,'Institution Evaluation'!$A$55:$E$346,2,0),IFERROR(VLOOKUP($I206,'Privacy Analyst Evaluation'!$A$46:$E$120,2,0),""))</f>
        <v/>
      </c>
      <c r="K206" s="229" t="str">
        <f>IFERROR(VLOOKUP($I206,'Institution Evaluation'!$A$55:$E$346,3,0),IFERROR(VLOOKUP($I206,'Privacy Analyst Evaluation'!$A$46:$E$120,3,0),""))&amp;""</f>
        <v/>
      </c>
      <c r="L206" s="229" t="str">
        <f>IFERROR(VLOOKUP($I206,'Institution Evaluation'!$A$55:$E$346,4,0),IFERROR(VLOOKUP($I206,'Privacy Analyst Evaluation'!$A$46:$E$120,4,0),""))&amp;""</f>
        <v/>
      </c>
      <c r="M206" s="229" t="str">
        <f>IFERROR(VLOOKUP($I206,'Institution Evaluation'!$A$55:$E$346,5,0),IFERROR(VLOOKUP($I206,'Privacy Analyst Evaluation'!$A$46:$E$120,5,0),""))&amp;""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c r="A207" s="229" t="str">
        <f>IFERROR(IF($A206+1&gt;'(backend scoring)'!$T$335,"",$A206+1),"")</f>
        <v/>
      </c>
      <c r="B207" s="229" t="str">
        <f>_xlfn.XLOOKUP($A207,'(backend scoring)'!$V$2:$V$333,'(backend scoring)'!$A$2:$A$333,"")</f>
        <v/>
      </c>
      <c r="C207" s="229" t="str">
        <f>IFERROR(VLOOKUP($B207,'Institution Evaluation'!$A$55:$E$346,2,0),IFERROR(VLOOKUP($B207,'Privacy Analyst Evaluation'!$A$46:$E$120,2,0),""))&amp;""</f>
        <v/>
      </c>
      <c r="D207" s="229" t="str">
        <f>IFERROR(VLOOKUP($B207,'Institution Evaluation'!$A$55:$E$346,3,0),IFERROR(VLOOKUP($B207,'Privacy Analyst Evaluation'!$A$46:$E$120,3,0),""))&amp;""</f>
        <v/>
      </c>
      <c r="E207" s="229" t="str">
        <f>IFERROR(VLOOKUP($B207,'Institution Evaluation'!$A$55:$E$346,4,0),IFERROR(VLOOKUP($B207,'Privacy Analyst Evaluation'!$A$46:$E$120,4,0),""))&amp;""</f>
        <v/>
      </c>
      <c r="F207" s="229" t="str">
        <f>IFERROR(VLOOKUP($B207,'Institution Evaluation'!$A$55:$E$346,5,0),IFERROR(VLOOKUP($B207,'Privacy Analyst Evaluation'!$A$46:$E$120,5,0),""))&amp;""</f>
        <v/>
      </c>
      <c r="G207" s="230"/>
      <c r="H207" s="229" t="str">
        <f>IFERROR(IF($H206+1&gt;'(backend scoring)'!$Q$335,"",$H206+1),"")</f>
        <v/>
      </c>
      <c r="I207" s="229" t="str">
        <f>_xlfn.XLOOKUP($H207,'(backend scoring)'!$S$2:$S$333,'(backend scoring)'!$A$2:$A$333,"")</f>
        <v/>
      </c>
      <c r="J207" s="229" t="str">
        <f>IFERROR(VLOOKUP($I207,'Institution Evaluation'!$A$55:$E$346,2,0),IFERROR(VLOOKUP($I207,'Privacy Analyst Evaluation'!$A$46:$E$120,2,0),""))</f>
        <v/>
      </c>
      <c r="K207" s="229" t="str">
        <f>IFERROR(VLOOKUP($I207,'Institution Evaluation'!$A$55:$E$346,3,0),IFERROR(VLOOKUP($I207,'Privacy Analyst Evaluation'!$A$46:$E$120,3,0),""))&amp;""</f>
        <v/>
      </c>
      <c r="L207" s="229" t="str">
        <f>IFERROR(VLOOKUP($I207,'Institution Evaluation'!$A$55:$E$346,4,0),IFERROR(VLOOKUP($I207,'Privacy Analyst Evaluation'!$A$46:$E$120,4,0),""))&amp;""</f>
        <v/>
      </c>
      <c r="M207" s="229" t="str">
        <f>IFERROR(VLOOKUP($I207,'Institution Evaluation'!$A$55:$E$346,5,0),IFERROR(VLOOKUP($I207,'Privacy Analyst Evaluation'!$A$46:$E$120,5,0),""))&amp;""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c r="A208" s="229" t="str">
        <f>IFERROR(IF($A207+1&gt;'(backend scoring)'!$T$335,"",$A207+1),"")</f>
        <v/>
      </c>
      <c r="B208" s="229" t="str">
        <f>_xlfn.XLOOKUP($A208,'(backend scoring)'!$V$2:$V$333,'(backend scoring)'!$A$2:$A$333,"")</f>
        <v/>
      </c>
      <c r="C208" s="229" t="str">
        <f>IFERROR(VLOOKUP($B208,'Institution Evaluation'!$A$55:$E$346,2,0),IFERROR(VLOOKUP($B208,'Privacy Analyst Evaluation'!$A$46:$E$120,2,0),""))&amp;""</f>
        <v/>
      </c>
      <c r="D208" s="229" t="str">
        <f>IFERROR(VLOOKUP($B208,'Institution Evaluation'!$A$55:$E$346,3,0),IFERROR(VLOOKUP($B208,'Privacy Analyst Evaluation'!$A$46:$E$120,3,0),""))&amp;""</f>
        <v/>
      </c>
      <c r="E208" s="229" t="str">
        <f>IFERROR(VLOOKUP($B208,'Institution Evaluation'!$A$55:$E$346,4,0),IFERROR(VLOOKUP($B208,'Privacy Analyst Evaluation'!$A$46:$E$120,4,0),""))&amp;""</f>
        <v/>
      </c>
      <c r="F208" s="229" t="str">
        <f>IFERROR(VLOOKUP($B208,'Institution Evaluation'!$A$55:$E$346,5,0),IFERROR(VLOOKUP($B208,'Privacy Analyst Evaluation'!$A$46:$E$120,5,0),""))&amp;""</f>
        <v/>
      </c>
      <c r="G208" s="230"/>
      <c r="H208" s="229" t="str">
        <f>IFERROR(IF($H207+1&gt;'(backend scoring)'!$Q$335,"",$H207+1),"")</f>
        <v/>
      </c>
      <c r="I208" s="229" t="str">
        <f>_xlfn.XLOOKUP($H208,'(backend scoring)'!$S$2:$S$333,'(backend scoring)'!$A$2:$A$333,"")</f>
        <v/>
      </c>
      <c r="J208" s="229" t="str">
        <f>IFERROR(VLOOKUP($I208,'Institution Evaluation'!$A$55:$E$346,2,0),IFERROR(VLOOKUP($I208,'Privacy Analyst Evaluation'!$A$46:$E$120,2,0),""))</f>
        <v/>
      </c>
      <c r="K208" s="229" t="str">
        <f>IFERROR(VLOOKUP($I208,'Institution Evaluation'!$A$55:$E$346,3,0),IFERROR(VLOOKUP($I208,'Privacy Analyst Evaluation'!$A$46:$E$120,3,0),""))&amp;""</f>
        <v/>
      </c>
      <c r="L208" s="229" t="str">
        <f>IFERROR(VLOOKUP($I208,'Institution Evaluation'!$A$55:$E$346,4,0),IFERROR(VLOOKUP($I208,'Privacy Analyst Evaluation'!$A$46:$E$120,4,0),""))&amp;""</f>
        <v/>
      </c>
      <c r="M208" s="229" t="str">
        <f>IFERROR(VLOOKUP($I208,'Institution Evaluation'!$A$55:$E$346,5,0),IFERROR(VLOOKUP($I208,'Privacy Analyst Evaluation'!$A$46:$E$120,5,0),""))&amp;""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c r="A209" s="229" t="str">
        <f>IFERROR(IF($A208+1&gt;'(backend scoring)'!$T$335,"",$A208+1),"")</f>
        <v/>
      </c>
      <c r="B209" s="229" t="str">
        <f>_xlfn.XLOOKUP($A209,'(backend scoring)'!$V$2:$V$333,'(backend scoring)'!$A$2:$A$333,"")</f>
        <v/>
      </c>
      <c r="C209" s="229" t="str">
        <f>IFERROR(VLOOKUP($B209,'Institution Evaluation'!$A$55:$E$346,2,0),IFERROR(VLOOKUP($B209,'Privacy Analyst Evaluation'!$A$46:$E$120,2,0),""))&amp;""</f>
        <v/>
      </c>
      <c r="D209" s="229" t="str">
        <f>IFERROR(VLOOKUP($B209,'Institution Evaluation'!$A$55:$E$346,3,0),IFERROR(VLOOKUP($B209,'Privacy Analyst Evaluation'!$A$46:$E$120,3,0),""))&amp;""</f>
        <v/>
      </c>
      <c r="E209" s="229" t="str">
        <f>IFERROR(VLOOKUP($B209,'Institution Evaluation'!$A$55:$E$346,4,0),IFERROR(VLOOKUP($B209,'Privacy Analyst Evaluation'!$A$46:$E$120,4,0),""))&amp;""</f>
        <v/>
      </c>
      <c r="F209" s="229" t="str">
        <f>IFERROR(VLOOKUP($B209,'Institution Evaluation'!$A$55:$E$346,5,0),IFERROR(VLOOKUP($B209,'Privacy Analyst Evaluation'!$A$46:$E$120,5,0),""))&amp;""</f>
        <v/>
      </c>
      <c r="G209" s="230"/>
      <c r="H209" s="229" t="str">
        <f>IFERROR(IF($H208+1&gt;'(backend scoring)'!$Q$335,"",$H208+1),"")</f>
        <v/>
      </c>
      <c r="I209" s="229" t="str">
        <f>_xlfn.XLOOKUP($H209,'(backend scoring)'!$S$2:$S$333,'(backend scoring)'!$A$2:$A$333,"")</f>
        <v/>
      </c>
      <c r="J209" s="229" t="str">
        <f>IFERROR(VLOOKUP($I209,'Institution Evaluation'!$A$55:$E$346,2,0),IFERROR(VLOOKUP($I209,'Privacy Analyst Evaluation'!$A$46:$E$120,2,0),""))</f>
        <v/>
      </c>
      <c r="K209" s="229" t="str">
        <f>IFERROR(VLOOKUP($I209,'Institution Evaluation'!$A$55:$E$346,3,0),IFERROR(VLOOKUP($I209,'Privacy Analyst Evaluation'!$A$46:$E$120,3,0),""))&amp;""</f>
        <v/>
      </c>
      <c r="L209" s="229" t="str">
        <f>IFERROR(VLOOKUP($I209,'Institution Evaluation'!$A$55:$E$346,4,0),IFERROR(VLOOKUP($I209,'Privacy Analyst Evaluation'!$A$46:$E$120,4,0),""))&amp;""</f>
        <v/>
      </c>
      <c r="M209" s="229" t="str">
        <f>IFERROR(VLOOKUP($I209,'Institution Evaluation'!$A$55:$E$346,5,0),IFERROR(VLOOKUP($I209,'Privacy Analyst Evaluation'!$A$46:$E$120,5,0),""))&amp;""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c r="A210" s="229" t="str">
        <f>IFERROR(IF($A209+1&gt;'(backend scoring)'!$T$335,"",$A209+1),"")</f>
        <v/>
      </c>
      <c r="B210" s="229" t="str">
        <f>_xlfn.XLOOKUP($A210,'(backend scoring)'!$V$2:$V$333,'(backend scoring)'!$A$2:$A$333,"")</f>
        <v/>
      </c>
      <c r="C210" s="229" t="str">
        <f>IFERROR(VLOOKUP($B210,'Institution Evaluation'!$A$55:$E$346,2,0),IFERROR(VLOOKUP($B210,'Privacy Analyst Evaluation'!$A$46:$E$120,2,0),""))&amp;""</f>
        <v/>
      </c>
      <c r="D210" s="229" t="str">
        <f>IFERROR(VLOOKUP($B210,'Institution Evaluation'!$A$55:$E$346,3,0),IFERROR(VLOOKUP($B210,'Privacy Analyst Evaluation'!$A$46:$E$120,3,0),""))&amp;""</f>
        <v/>
      </c>
      <c r="E210" s="229" t="str">
        <f>IFERROR(VLOOKUP($B210,'Institution Evaluation'!$A$55:$E$346,4,0),IFERROR(VLOOKUP($B210,'Privacy Analyst Evaluation'!$A$46:$E$120,4,0),""))&amp;""</f>
        <v/>
      </c>
      <c r="F210" s="229" t="str">
        <f>IFERROR(VLOOKUP($B210,'Institution Evaluation'!$A$55:$E$346,5,0),IFERROR(VLOOKUP($B210,'Privacy Analyst Evaluation'!$A$46:$E$120,5,0),""))&amp;""</f>
        <v/>
      </c>
      <c r="G210" s="230"/>
      <c r="H210" s="229" t="str">
        <f>IFERROR(IF($H209+1&gt;'(backend scoring)'!$Q$335,"",$H209+1),"")</f>
        <v/>
      </c>
      <c r="I210" s="229" t="str">
        <f>_xlfn.XLOOKUP($H210,'(backend scoring)'!$S$2:$S$333,'(backend scoring)'!$A$2:$A$333,"")</f>
        <v/>
      </c>
      <c r="J210" s="229" t="str">
        <f>IFERROR(VLOOKUP($I210,'Institution Evaluation'!$A$55:$E$346,2,0),IFERROR(VLOOKUP($I210,'Privacy Analyst Evaluation'!$A$46:$E$120,2,0),""))</f>
        <v/>
      </c>
      <c r="K210" s="229" t="str">
        <f>IFERROR(VLOOKUP($I210,'Institution Evaluation'!$A$55:$E$346,3,0),IFERROR(VLOOKUP($I210,'Privacy Analyst Evaluation'!$A$46:$E$120,3,0),""))&amp;""</f>
        <v/>
      </c>
      <c r="L210" s="229" t="str">
        <f>IFERROR(VLOOKUP($I210,'Institution Evaluation'!$A$55:$E$346,4,0),IFERROR(VLOOKUP($I210,'Privacy Analyst Evaluation'!$A$46:$E$120,4,0),""))&amp;""</f>
        <v/>
      </c>
      <c r="M210" s="229" t="str">
        <f>IFERROR(VLOOKUP($I210,'Institution Evaluation'!$A$55:$E$346,5,0),IFERROR(VLOOKUP($I210,'Privacy Analyst Evaluation'!$A$46:$E$120,5,0),""))&amp;""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c r="A211" s="229" t="str">
        <f>IFERROR(IF($A210+1&gt;'(backend scoring)'!$T$335,"",$A210+1),"")</f>
        <v/>
      </c>
      <c r="B211" s="229" t="str">
        <f>_xlfn.XLOOKUP($A211,'(backend scoring)'!$V$2:$V$333,'(backend scoring)'!$A$2:$A$333,"")</f>
        <v/>
      </c>
      <c r="C211" s="229" t="str">
        <f>IFERROR(VLOOKUP($B211,'Institution Evaluation'!$A$55:$E$346,2,0),IFERROR(VLOOKUP($B211,'Privacy Analyst Evaluation'!$A$46:$E$120,2,0),""))&amp;""</f>
        <v/>
      </c>
      <c r="D211" s="229" t="str">
        <f>IFERROR(VLOOKUP($B211,'Institution Evaluation'!$A$55:$E$346,3,0),IFERROR(VLOOKUP($B211,'Privacy Analyst Evaluation'!$A$46:$E$120,3,0),""))&amp;""</f>
        <v/>
      </c>
      <c r="E211" s="229" t="str">
        <f>IFERROR(VLOOKUP($B211,'Institution Evaluation'!$A$55:$E$346,4,0),IFERROR(VLOOKUP($B211,'Privacy Analyst Evaluation'!$A$46:$E$120,4,0),""))&amp;""</f>
        <v/>
      </c>
      <c r="F211" s="229" t="str">
        <f>IFERROR(VLOOKUP($B211,'Institution Evaluation'!$A$55:$E$346,5,0),IFERROR(VLOOKUP($B211,'Privacy Analyst Evaluation'!$A$46:$E$120,5,0),""))&amp;""</f>
        <v/>
      </c>
      <c r="G211" s="230"/>
      <c r="H211" s="229" t="str">
        <f>IFERROR(IF($H210+1&gt;'(backend scoring)'!$Q$335,"",$H210+1),"")</f>
        <v/>
      </c>
      <c r="I211" s="229" t="str">
        <f>_xlfn.XLOOKUP($H211,'(backend scoring)'!$S$2:$S$333,'(backend scoring)'!$A$2:$A$333,"")</f>
        <v/>
      </c>
      <c r="J211" s="229" t="str">
        <f>IFERROR(VLOOKUP($I211,'Institution Evaluation'!$A$55:$E$346,2,0),IFERROR(VLOOKUP($I211,'Privacy Analyst Evaluation'!$A$46:$E$120,2,0),""))</f>
        <v/>
      </c>
      <c r="K211" s="229" t="str">
        <f>IFERROR(VLOOKUP($I211,'Institution Evaluation'!$A$55:$E$346,3,0),IFERROR(VLOOKUP($I211,'Privacy Analyst Evaluation'!$A$46:$E$120,3,0),""))&amp;""</f>
        <v/>
      </c>
      <c r="L211" s="229" t="str">
        <f>IFERROR(VLOOKUP($I211,'Institution Evaluation'!$A$55:$E$346,4,0),IFERROR(VLOOKUP($I211,'Privacy Analyst Evaluation'!$A$46:$E$120,4,0),""))&amp;""</f>
        <v/>
      </c>
      <c r="M211" s="229" t="str">
        <f>IFERROR(VLOOKUP($I211,'Institution Evaluation'!$A$55:$E$346,5,0),IFERROR(VLOOKUP($I211,'Privacy Analyst Evaluation'!$A$46:$E$120,5,0),""))&amp;""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c r="A212" s="229" t="str">
        <f>IFERROR(IF($A211+1&gt;'(backend scoring)'!$T$335,"",$A211+1),"")</f>
        <v/>
      </c>
      <c r="B212" s="229" t="str">
        <f>_xlfn.XLOOKUP($A212,'(backend scoring)'!$V$2:$V$333,'(backend scoring)'!$A$2:$A$333,"")</f>
        <v/>
      </c>
      <c r="C212" s="229" t="str">
        <f>IFERROR(VLOOKUP($B212,'Institution Evaluation'!$A$55:$E$346,2,0),IFERROR(VLOOKUP($B212,'Privacy Analyst Evaluation'!$A$46:$E$120,2,0),""))&amp;""</f>
        <v/>
      </c>
      <c r="D212" s="229" t="str">
        <f>IFERROR(VLOOKUP($B212,'Institution Evaluation'!$A$55:$E$346,3,0),IFERROR(VLOOKUP($B212,'Privacy Analyst Evaluation'!$A$46:$E$120,3,0),""))&amp;""</f>
        <v/>
      </c>
      <c r="E212" s="229" t="str">
        <f>IFERROR(VLOOKUP($B212,'Institution Evaluation'!$A$55:$E$346,4,0),IFERROR(VLOOKUP($B212,'Privacy Analyst Evaluation'!$A$46:$E$120,4,0),""))&amp;""</f>
        <v/>
      </c>
      <c r="F212" s="229" t="str">
        <f>IFERROR(VLOOKUP($B212,'Institution Evaluation'!$A$55:$E$346,5,0),IFERROR(VLOOKUP($B212,'Privacy Analyst Evaluation'!$A$46:$E$120,5,0),""))&amp;""</f>
        <v/>
      </c>
      <c r="G212" s="230"/>
      <c r="H212" s="229" t="str">
        <f>IFERROR(IF($H211+1&gt;'(backend scoring)'!$Q$335,"",$H211+1),"")</f>
        <v/>
      </c>
      <c r="I212" s="229" t="str">
        <f>_xlfn.XLOOKUP($H212,'(backend scoring)'!$S$2:$S$333,'(backend scoring)'!$A$2:$A$333,"")</f>
        <v/>
      </c>
      <c r="J212" s="229" t="str">
        <f>IFERROR(VLOOKUP($I212,'Institution Evaluation'!$A$55:$E$346,2,0),IFERROR(VLOOKUP($I212,'Privacy Analyst Evaluation'!$A$46:$E$120,2,0),""))</f>
        <v/>
      </c>
      <c r="K212" s="229" t="str">
        <f>IFERROR(VLOOKUP($I212,'Institution Evaluation'!$A$55:$E$346,3,0),IFERROR(VLOOKUP($I212,'Privacy Analyst Evaluation'!$A$46:$E$120,3,0),""))&amp;""</f>
        <v/>
      </c>
      <c r="L212" s="229" t="str">
        <f>IFERROR(VLOOKUP($I212,'Institution Evaluation'!$A$55:$E$346,4,0),IFERROR(VLOOKUP($I212,'Privacy Analyst Evaluation'!$A$46:$E$120,4,0),""))&amp;""</f>
        <v/>
      </c>
      <c r="M212" s="229" t="str">
        <f>IFERROR(VLOOKUP($I212,'Institution Evaluation'!$A$55:$E$346,5,0),IFERROR(VLOOKUP($I212,'Privacy Analyst Evaluation'!$A$46:$E$120,5,0),""))&amp;""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c r="A213" s="229" t="str">
        <f>IFERROR(IF($A212+1&gt;'(backend scoring)'!$T$335,"",$A212+1),"")</f>
        <v/>
      </c>
      <c r="B213" s="229" t="str">
        <f>_xlfn.XLOOKUP($A213,'(backend scoring)'!$V$2:$V$333,'(backend scoring)'!$A$2:$A$333,"")</f>
        <v/>
      </c>
      <c r="C213" s="229" t="str">
        <f>IFERROR(VLOOKUP($B213,'Institution Evaluation'!$A$55:$E$346,2,0),IFERROR(VLOOKUP($B213,'Privacy Analyst Evaluation'!$A$46:$E$120,2,0),""))&amp;""</f>
        <v/>
      </c>
      <c r="D213" s="229" t="str">
        <f>IFERROR(VLOOKUP($B213,'Institution Evaluation'!$A$55:$E$346,3,0),IFERROR(VLOOKUP($B213,'Privacy Analyst Evaluation'!$A$46:$E$120,3,0),""))&amp;""</f>
        <v/>
      </c>
      <c r="E213" s="229" t="str">
        <f>IFERROR(VLOOKUP($B213,'Institution Evaluation'!$A$55:$E$346,4,0),IFERROR(VLOOKUP($B213,'Privacy Analyst Evaluation'!$A$46:$E$120,4,0),""))&amp;""</f>
        <v/>
      </c>
      <c r="F213" s="229" t="str">
        <f>IFERROR(VLOOKUP($B213,'Institution Evaluation'!$A$55:$E$346,5,0),IFERROR(VLOOKUP($B213,'Privacy Analyst Evaluation'!$A$46:$E$120,5,0),""))&amp;""</f>
        <v/>
      </c>
      <c r="G213" s="230"/>
      <c r="H213" s="229" t="str">
        <f>IFERROR(IF($H212+1&gt;'(backend scoring)'!$Q$335,"",$H212+1),"")</f>
        <v/>
      </c>
      <c r="I213" s="229" t="str">
        <f>_xlfn.XLOOKUP($H213,'(backend scoring)'!$S$2:$S$333,'(backend scoring)'!$A$2:$A$333,"")</f>
        <v/>
      </c>
      <c r="J213" s="229" t="str">
        <f>IFERROR(VLOOKUP($I213,'Institution Evaluation'!$A$55:$E$346,2,0),IFERROR(VLOOKUP($I213,'Privacy Analyst Evaluation'!$A$46:$E$120,2,0),""))</f>
        <v/>
      </c>
      <c r="K213" s="229" t="str">
        <f>IFERROR(VLOOKUP($I213,'Institution Evaluation'!$A$55:$E$346,3,0),IFERROR(VLOOKUP($I213,'Privacy Analyst Evaluation'!$A$46:$E$120,3,0),""))&amp;""</f>
        <v/>
      </c>
      <c r="L213" s="229" t="str">
        <f>IFERROR(VLOOKUP($I213,'Institution Evaluation'!$A$55:$E$346,4,0),IFERROR(VLOOKUP($I213,'Privacy Analyst Evaluation'!$A$46:$E$120,4,0),""))&amp;""</f>
        <v/>
      </c>
      <c r="M213" s="229" t="str">
        <f>IFERROR(VLOOKUP($I213,'Institution Evaluation'!$A$55:$E$346,5,0),IFERROR(VLOOKUP($I213,'Privacy Analyst Evaluation'!$A$46:$E$120,5,0),""))&amp;""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c r="A214" s="229" t="str">
        <f>IFERROR(IF($A213+1&gt;'(backend scoring)'!$T$335,"",$A213+1),"")</f>
        <v/>
      </c>
      <c r="B214" s="229" t="str">
        <f>_xlfn.XLOOKUP($A214,'(backend scoring)'!$V$2:$V$333,'(backend scoring)'!$A$2:$A$333,"")</f>
        <v/>
      </c>
      <c r="C214" s="229" t="str">
        <f>IFERROR(VLOOKUP($B214,'Institution Evaluation'!$A$55:$E$346,2,0),IFERROR(VLOOKUP($B214,'Privacy Analyst Evaluation'!$A$46:$E$120,2,0),""))&amp;""</f>
        <v/>
      </c>
      <c r="D214" s="229" t="str">
        <f>IFERROR(VLOOKUP($B214,'Institution Evaluation'!$A$55:$E$346,3,0),IFERROR(VLOOKUP($B214,'Privacy Analyst Evaluation'!$A$46:$E$120,3,0),""))&amp;""</f>
        <v/>
      </c>
      <c r="E214" s="229" t="str">
        <f>IFERROR(VLOOKUP($B214,'Institution Evaluation'!$A$55:$E$346,4,0),IFERROR(VLOOKUP($B214,'Privacy Analyst Evaluation'!$A$46:$E$120,4,0),""))&amp;""</f>
        <v/>
      </c>
      <c r="F214" s="229" t="str">
        <f>IFERROR(VLOOKUP($B214,'Institution Evaluation'!$A$55:$E$346,5,0),IFERROR(VLOOKUP($B214,'Privacy Analyst Evaluation'!$A$46:$E$120,5,0),""))&amp;""</f>
        <v/>
      </c>
      <c r="G214" s="230"/>
      <c r="H214" s="229" t="str">
        <f>IFERROR(IF($H213+1&gt;'(backend scoring)'!$Q$335,"",$H213+1),"")</f>
        <v/>
      </c>
      <c r="I214" s="229" t="str">
        <f>_xlfn.XLOOKUP($H214,'(backend scoring)'!$S$2:$S$333,'(backend scoring)'!$A$2:$A$333,"")</f>
        <v/>
      </c>
      <c r="J214" s="229" t="str">
        <f>IFERROR(VLOOKUP($I214,'Institution Evaluation'!$A$55:$E$346,2,0),IFERROR(VLOOKUP($I214,'Privacy Analyst Evaluation'!$A$46:$E$120,2,0),""))</f>
        <v/>
      </c>
      <c r="K214" s="229" t="str">
        <f>IFERROR(VLOOKUP($I214,'Institution Evaluation'!$A$55:$E$346,3,0),IFERROR(VLOOKUP($I214,'Privacy Analyst Evaluation'!$A$46:$E$120,3,0),""))&amp;""</f>
        <v/>
      </c>
      <c r="L214" s="229" t="str">
        <f>IFERROR(VLOOKUP($I214,'Institution Evaluation'!$A$55:$E$346,4,0),IFERROR(VLOOKUP($I214,'Privacy Analyst Evaluation'!$A$46:$E$120,4,0),""))&amp;""</f>
        <v/>
      </c>
      <c r="M214" s="229" t="str">
        <f>IFERROR(VLOOKUP($I214,'Institution Evaluation'!$A$55:$E$346,5,0),IFERROR(VLOOKUP($I214,'Privacy Analyst Evaluation'!$A$46:$E$120,5,0),""))&amp;""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c r="A215" s="229" t="str">
        <f>IFERROR(IF($A214+1&gt;'(backend scoring)'!$T$335,"",$A214+1),"")</f>
        <v/>
      </c>
      <c r="B215" s="229" t="str">
        <f>_xlfn.XLOOKUP($A215,'(backend scoring)'!$V$2:$V$333,'(backend scoring)'!$A$2:$A$333,"")</f>
        <v/>
      </c>
      <c r="C215" s="229" t="str">
        <f>IFERROR(VLOOKUP($B215,'Institution Evaluation'!$A$55:$E$346,2,0),IFERROR(VLOOKUP($B215,'Privacy Analyst Evaluation'!$A$46:$E$120,2,0),""))&amp;""</f>
        <v/>
      </c>
      <c r="D215" s="229" t="str">
        <f>IFERROR(VLOOKUP($B215,'Institution Evaluation'!$A$55:$E$346,3,0),IFERROR(VLOOKUP($B215,'Privacy Analyst Evaluation'!$A$46:$E$120,3,0),""))&amp;""</f>
        <v/>
      </c>
      <c r="E215" s="229" t="str">
        <f>IFERROR(VLOOKUP($B215,'Institution Evaluation'!$A$55:$E$346,4,0),IFERROR(VLOOKUP($B215,'Privacy Analyst Evaluation'!$A$46:$E$120,4,0),""))&amp;""</f>
        <v/>
      </c>
      <c r="F215" s="229" t="str">
        <f>IFERROR(VLOOKUP($B215,'Institution Evaluation'!$A$55:$E$346,5,0),IFERROR(VLOOKUP($B215,'Privacy Analyst Evaluation'!$A$46:$E$120,5,0),""))&amp;""</f>
        <v/>
      </c>
      <c r="G215" s="230"/>
      <c r="H215" s="229" t="str">
        <f>IFERROR(IF($H214+1&gt;'(backend scoring)'!$Q$335,"",$H214+1),"")</f>
        <v/>
      </c>
      <c r="I215" s="229" t="str">
        <f>_xlfn.XLOOKUP($H215,'(backend scoring)'!$S$2:$S$333,'(backend scoring)'!$A$2:$A$333,"")</f>
        <v/>
      </c>
      <c r="J215" s="229" t="str">
        <f>IFERROR(VLOOKUP($I215,'Institution Evaluation'!$A$55:$E$346,2,0),IFERROR(VLOOKUP($I215,'Privacy Analyst Evaluation'!$A$46:$E$120,2,0),""))</f>
        <v/>
      </c>
      <c r="K215" s="229" t="str">
        <f>IFERROR(VLOOKUP($I215,'Institution Evaluation'!$A$55:$E$346,3,0),IFERROR(VLOOKUP($I215,'Privacy Analyst Evaluation'!$A$46:$E$120,3,0),""))&amp;""</f>
        <v/>
      </c>
      <c r="L215" s="229" t="str">
        <f>IFERROR(VLOOKUP($I215,'Institution Evaluation'!$A$55:$E$346,4,0),IFERROR(VLOOKUP($I215,'Privacy Analyst Evaluation'!$A$46:$E$120,4,0),""))&amp;""</f>
        <v/>
      </c>
      <c r="M215" s="229" t="str">
        <f>IFERROR(VLOOKUP($I215,'Institution Evaluation'!$A$55:$E$346,5,0),IFERROR(VLOOKUP($I215,'Privacy Analyst Evaluation'!$A$46:$E$120,5,0),""))&amp;""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c r="A216" s="229" t="str">
        <f>IFERROR(IF($A215+1&gt;'(backend scoring)'!$T$335,"",$A215+1),"")</f>
        <v/>
      </c>
      <c r="B216" s="229" t="str">
        <f>_xlfn.XLOOKUP($A216,'(backend scoring)'!$V$2:$V$333,'(backend scoring)'!$A$2:$A$333,"")</f>
        <v/>
      </c>
      <c r="C216" s="229" t="str">
        <f>IFERROR(VLOOKUP($B216,'Institution Evaluation'!$A$55:$E$346,2,0),IFERROR(VLOOKUP($B216,'Privacy Analyst Evaluation'!$A$46:$E$120,2,0),""))&amp;""</f>
        <v/>
      </c>
      <c r="D216" s="229" t="str">
        <f>IFERROR(VLOOKUP($B216,'Institution Evaluation'!$A$55:$E$346,3,0),IFERROR(VLOOKUP($B216,'Privacy Analyst Evaluation'!$A$46:$E$120,3,0),""))&amp;""</f>
        <v/>
      </c>
      <c r="E216" s="229" t="str">
        <f>IFERROR(VLOOKUP($B216,'Institution Evaluation'!$A$55:$E$346,4,0),IFERROR(VLOOKUP($B216,'Privacy Analyst Evaluation'!$A$46:$E$120,4,0),""))&amp;""</f>
        <v/>
      </c>
      <c r="F216" s="229" t="str">
        <f>IFERROR(VLOOKUP($B216,'Institution Evaluation'!$A$55:$E$346,5,0),IFERROR(VLOOKUP($B216,'Privacy Analyst Evaluation'!$A$46:$E$120,5,0),""))&amp;""</f>
        <v/>
      </c>
      <c r="G216" s="230"/>
      <c r="H216" s="229" t="str">
        <f>IFERROR(IF($H215+1&gt;'(backend scoring)'!$Q$335,"",$H215+1),"")</f>
        <v/>
      </c>
      <c r="I216" s="229" t="str">
        <f>_xlfn.XLOOKUP($H216,'(backend scoring)'!$S$2:$S$333,'(backend scoring)'!$A$2:$A$333,"")</f>
        <v/>
      </c>
      <c r="J216" s="229" t="str">
        <f>IFERROR(VLOOKUP($I216,'Institution Evaluation'!$A$55:$E$346,2,0),IFERROR(VLOOKUP($I216,'Privacy Analyst Evaluation'!$A$46:$E$120,2,0),""))</f>
        <v/>
      </c>
      <c r="K216" s="229" t="str">
        <f>IFERROR(VLOOKUP($I216,'Institution Evaluation'!$A$55:$E$346,3,0),IFERROR(VLOOKUP($I216,'Privacy Analyst Evaluation'!$A$46:$E$120,3,0),""))&amp;""</f>
        <v/>
      </c>
      <c r="L216" s="229" t="str">
        <f>IFERROR(VLOOKUP($I216,'Institution Evaluation'!$A$55:$E$346,4,0),IFERROR(VLOOKUP($I216,'Privacy Analyst Evaluation'!$A$46:$E$120,4,0),""))&amp;""</f>
        <v/>
      </c>
      <c r="M216" s="229" t="str">
        <f>IFERROR(VLOOKUP($I216,'Institution Evaluation'!$A$55:$E$346,5,0),IFERROR(VLOOKUP($I216,'Privacy Analyst Evaluation'!$A$46:$E$120,5,0),""))&amp;""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c r="A217" s="229" t="str">
        <f>IFERROR(IF($A216+1&gt;'(backend scoring)'!$T$335,"",$A216+1),"")</f>
        <v/>
      </c>
      <c r="B217" s="229" t="str">
        <f>_xlfn.XLOOKUP($A217,'(backend scoring)'!$V$2:$V$333,'(backend scoring)'!$A$2:$A$333,"")</f>
        <v/>
      </c>
      <c r="C217" s="229" t="str">
        <f>IFERROR(VLOOKUP($B217,'Institution Evaluation'!$A$55:$E$346,2,0),IFERROR(VLOOKUP($B217,'Privacy Analyst Evaluation'!$A$46:$E$120,2,0),""))&amp;""</f>
        <v/>
      </c>
      <c r="D217" s="229" t="str">
        <f>IFERROR(VLOOKUP($B217,'Institution Evaluation'!$A$55:$E$346,3,0),IFERROR(VLOOKUP($B217,'Privacy Analyst Evaluation'!$A$46:$E$120,3,0),""))&amp;""</f>
        <v/>
      </c>
      <c r="E217" s="229" t="str">
        <f>IFERROR(VLOOKUP($B217,'Institution Evaluation'!$A$55:$E$346,4,0),IFERROR(VLOOKUP($B217,'Privacy Analyst Evaluation'!$A$46:$E$120,4,0),""))&amp;""</f>
        <v/>
      </c>
      <c r="F217" s="229" t="str">
        <f>IFERROR(VLOOKUP($B217,'Institution Evaluation'!$A$55:$E$346,5,0),IFERROR(VLOOKUP($B217,'Privacy Analyst Evaluation'!$A$46:$E$120,5,0),""))&amp;""</f>
        <v/>
      </c>
      <c r="G217" s="230"/>
      <c r="H217" s="229" t="str">
        <f>IFERROR(IF($H216+1&gt;'(backend scoring)'!$Q$335,"",$H216+1),"")</f>
        <v/>
      </c>
      <c r="I217" s="229" t="str">
        <f>_xlfn.XLOOKUP($H217,'(backend scoring)'!$S$2:$S$333,'(backend scoring)'!$A$2:$A$333,"")</f>
        <v/>
      </c>
      <c r="J217" s="229" t="str">
        <f>IFERROR(VLOOKUP($I217,'Institution Evaluation'!$A$55:$E$346,2,0),IFERROR(VLOOKUP($I217,'Privacy Analyst Evaluation'!$A$46:$E$120,2,0),""))</f>
        <v/>
      </c>
      <c r="K217" s="229" t="str">
        <f>IFERROR(VLOOKUP($I217,'Institution Evaluation'!$A$55:$E$346,3,0),IFERROR(VLOOKUP($I217,'Privacy Analyst Evaluation'!$A$46:$E$120,3,0),""))&amp;""</f>
        <v/>
      </c>
      <c r="L217" s="229" t="str">
        <f>IFERROR(VLOOKUP($I217,'Institution Evaluation'!$A$55:$E$346,4,0),IFERROR(VLOOKUP($I217,'Privacy Analyst Evaluation'!$A$46:$E$120,4,0),""))&amp;""</f>
        <v/>
      </c>
      <c r="M217" s="229" t="str">
        <f>IFERROR(VLOOKUP($I217,'Institution Evaluation'!$A$55:$E$346,5,0),IFERROR(VLOOKUP($I217,'Privacy Analyst Evaluation'!$A$46:$E$120,5,0),""))&amp;""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c r="A218" s="229" t="str">
        <f>IFERROR(IF($A217+1&gt;'(backend scoring)'!$T$335,"",$A217+1),"")</f>
        <v/>
      </c>
      <c r="B218" s="229" t="str">
        <f>_xlfn.XLOOKUP($A218,'(backend scoring)'!$V$2:$V$333,'(backend scoring)'!$A$2:$A$333,"")</f>
        <v/>
      </c>
      <c r="C218" s="229" t="str">
        <f>IFERROR(VLOOKUP($B218,'Institution Evaluation'!$A$55:$E$346,2,0),IFERROR(VLOOKUP($B218,'Privacy Analyst Evaluation'!$A$46:$E$120,2,0),""))&amp;""</f>
        <v/>
      </c>
      <c r="D218" s="229" t="str">
        <f>IFERROR(VLOOKUP($B218,'Institution Evaluation'!$A$55:$E$346,3,0),IFERROR(VLOOKUP($B218,'Privacy Analyst Evaluation'!$A$46:$E$120,3,0),""))&amp;""</f>
        <v/>
      </c>
      <c r="E218" s="229" t="str">
        <f>IFERROR(VLOOKUP($B218,'Institution Evaluation'!$A$55:$E$346,4,0),IFERROR(VLOOKUP($B218,'Privacy Analyst Evaluation'!$A$46:$E$120,4,0),""))&amp;""</f>
        <v/>
      </c>
      <c r="F218" s="229" t="str">
        <f>IFERROR(VLOOKUP($B218,'Institution Evaluation'!$A$55:$E$346,5,0),IFERROR(VLOOKUP($B218,'Privacy Analyst Evaluation'!$A$46:$E$120,5,0),""))&amp;""</f>
        <v/>
      </c>
      <c r="G218" s="230"/>
      <c r="H218" s="229" t="str">
        <f>IFERROR(IF($H217+1&gt;'(backend scoring)'!$Q$335,"",$H217+1),"")</f>
        <v/>
      </c>
      <c r="I218" s="229" t="str">
        <f>_xlfn.XLOOKUP($H218,'(backend scoring)'!$S$2:$S$333,'(backend scoring)'!$A$2:$A$333,"")</f>
        <v/>
      </c>
      <c r="J218" s="229" t="str">
        <f>IFERROR(VLOOKUP($I218,'Institution Evaluation'!$A$55:$E$346,2,0),IFERROR(VLOOKUP($I218,'Privacy Analyst Evaluation'!$A$46:$E$120,2,0),""))</f>
        <v/>
      </c>
      <c r="K218" s="229" t="str">
        <f>IFERROR(VLOOKUP($I218,'Institution Evaluation'!$A$55:$E$346,3,0),IFERROR(VLOOKUP($I218,'Privacy Analyst Evaluation'!$A$46:$E$120,3,0),""))&amp;""</f>
        <v/>
      </c>
      <c r="L218" s="229" t="str">
        <f>IFERROR(VLOOKUP($I218,'Institution Evaluation'!$A$55:$E$346,4,0),IFERROR(VLOOKUP($I218,'Privacy Analyst Evaluation'!$A$46:$E$120,4,0),""))&amp;""</f>
        <v/>
      </c>
      <c r="M218" s="229" t="str">
        <f>IFERROR(VLOOKUP($I218,'Institution Evaluation'!$A$55:$E$346,5,0),IFERROR(VLOOKUP($I218,'Privacy Analyst Evaluation'!$A$46:$E$120,5,0),""))&amp;""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c r="A219" s="229" t="str">
        <f>IFERROR(IF($A218+1&gt;'(backend scoring)'!$T$335,"",$A218+1),"")</f>
        <v/>
      </c>
      <c r="B219" s="229" t="str">
        <f>_xlfn.XLOOKUP($A219,'(backend scoring)'!$V$2:$V$333,'(backend scoring)'!$A$2:$A$333,"")</f>
        <v/>
      </c>
      <c r="C219" s="229" t="str">
        <f>IFERROR(VLOOKUP($B219,'Institution Evaluation'!$A$55:$E$346,2,0),IFERROR(VLOOKUP($B219,'Privacy Analyst Evaluation'!$A$46:$E$120,2,0),""))&amp;""</f>
        <v/>
      </c>
      <c r="D219" s="229" t="str">
        <f>IFERROR(VLOOKUP($B219,'Institution Evaluation'!$A$55:$E$346,3,0),IFERROR(VLOOKUP($B219,'Privacy Analyst Evaluation'!$A$46:$E$120,3,0),""))&amp;""</f>
        <v/>
      </c>
      <c r="E219" s="229" t="str">
        <f>IFERROR(VLOOKUP($B219,'Institution Evaluation'!$A$55:$E$346,4,0),IFERROR(VLOOKUP($B219,'Privacy Analyst Evaluation'!$A$46:$E$120,4,0),""))&amp;""</f>
        <v/>
      </c>
      <c r="F219" s="229" t="str">
        <f>IFERROR(VLOOKUP($B219,'Institution Evaluation'!$A$55:$E$346,5,0),IFERROR(VLOOKUP($B219,'Privacy Analyst Evaluation'!$A$46:$E$120,5,0),""))&amp;""</f>
        <v/>
      </c>
      <c r="G219" s="230"/>
      <c r="H219" s="229" t="str">
        <f>IFERROR(IF($H218+1&gt;'(backend scoring)'!$Q$335,"",$H218+1),"")</f>
        <v/>
      </c>
      <c r="I219" s="229" t="str">
        <f>_xlfn.XLOOKUP($H219,'(backend scoring)'!$S$2:$S$333,'(backend scoring)'!$A$2:$A$333,"")</f>
        <v/>
      </c>
      <c r="J219" s="229" t="str">
        <f>IFERROR(VLOOKUP($I219,'Institution Evaluation'!$A$55:$E$346,2,0),IFERROR(VLOOKUP($I219,'Privacy Analyst Evaluation'!$A$46:$E$120,2,0),""))</f>
        <v/>
      </c>
      <c r="K219" s="229" t="str">
        <f>IFERROR(VLOOKUP($I219,'Institution Evaluation'!$A$55:$E$346,3,0),IFERROR(VLOOKUP($I219,'Privacy Analyst Evaluation'!$A$46:$E$120,3,0),""))&amp;""</f>
        <v/>
      </c>
      <c r="L219" s="229" t="str">
        <f>IFERROR(VLOOKUP($I219,'Institution Evaluation'!$A$55:$E$346,4,0),IFERROR(VLOOKUP($I219,'Privacy Analyst Evaluation'!$A$46:$E$120,4,0),""))&amp;""</f>
        <v/>
      </c>
      <c r="M219" s="229" t="str">
        <f>IFERROR(VLOOKUP($I219,'Institution Evaluation'!$A$55:$E$346,5,0),IFERROR(VLOOKUP($I219,'Privacy Analyst Evaluation'!$A$46:$E$120,5,0),""))&amp;""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c r="A220" s="229" t="str">
        <f>IFERROR(IF($A219+1&gt;'(backend scoring)'!$T$335,"",$A219+1),"")</f>
        <v/>
      </c>
      <c r="B220" s="229" t="str">
        <f>_xlfn.XLOOKUP($A220,'(backend scoring)'!$V$2:$V$333,'(backend scoring)'!$A$2:$A$333,"")</f>
        <v/>
      </c>
      <c r="C220" s="229" t="str">
        <f>IFERROR(VLOOKUP($B220,'Institution Evaluation'!$A$55:$E$346,2,0),IFERROR(VLOOKUP($B220,'Privacy Analyst Evaluation'!$A$46:$E$120,2,0),""))&amp;""</f>
        <v/>
      </c>
      <c r="D220" s="229" t="str">
        <f>IFERROR(VLOOKUP($B220,'Institution Evaluation'!$A$55:$E$346,3,0),IFERROR(VLOOKUP($B220,'Privacy Analyst Evaluation'!$A$46:$E$120,3,0),""))&amp;""</f>
        <v/>
      </c>
      <c r="E220" s="229" t="str">
        <f>IFERROR(VLOOKUP($B220,'Institution Evaluation'!$A$55:$E$346,4,0),IFERROR(VLOOKUP($B220,'Privacy Analyst Evaluation'!$A$46:$E$120,4,0),""))&amp;""</f>
        <v/>
      </c>
      <c r="F220" s="229" t="str">
        <f>IFERROR(VLOOKUP($B220,'Institution Evaluation'!$A$55:$E$346,5,0),IFERROR(VLOOKUP($B220,'Privacy Analyst Evaluation'!$A$46:$E$120,5,0),""))&amp;""</f>
        <v/>
      </c>
      <c r="G220" s="230"/>
      <c r="H220" s="229" t="str">
        <f>IFERROR(IF($H219+1&gt;'(backend scoring)'!$Q$335,"",$H219+1),"")</f>
        <v/>
      </c>
      <c r="I220" s="229" t="str">
        <f>_xlfn.XLOOKUP($H220,'(backend scoring)'!$S$2:$S$333,'(backend scoring)'!$A$2:$A$333,"")</f>
        <v/>
      </c>
      <c r="J220" s="229" t="str">
        <f>IFERROR(VLOOKUP($I220,'Institution Evaluation'!$A$55:$E$346,2,0),IFERROR(VLOOKUP($I220,'Privacy Analyst Evaluation'!$A$46:$E$120,2,0),""))</f>
        <v/>
      </c>
      <c r="K220" s="229" t="str">
        <f>IFERROR(VLOOKUP($I220,'Institution Evaluation'!$A$55:$E$346,3,0),IFERROR(VLOOKUP($I220,'Privacy Analyst Evaluation'!$A$46:$E$120,3,0),""))&amp;""</f>
        <v/>
      </c>
      <c r="L220" s="229" t="str">
        <f>IFERROR(VLOOKUP($I220,'Institution Evaluation'!$A$55:$E$346,4,0),IFERROR(VLOOKUP($I220,'Privacy Analyst Evaluation'!$A$46:$E$120,4,0),""))&amp;""</f>
        <v/>
      </c>
      <c r="M220" s="229" t="str">
        <f>IFERROR(VLOOKUP($I220,'Institution Evaluation'!$A$55:$E$346,5,0),IFERROR(VLOOKUP($I220,'Privacy Analyst Evaluation'!$A$46:$E$120,5,0),""))&amp;""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c r="A221" s="229" t="str">
        <f>IFERROR(IF($A220+1&gt;'(backend scoring)'!$T$335,"",$A220+1),"")</f>
        <v/>
      </c>
      <c r="B221" s="229" t="str">
        <f>_xlfn.XLOOKUP($A221,'(backend scoring)'!$V$2:$V$333,'(backend scoring)'!$A$2:$A$333,"")</f>
        <v/>
      </c>
      <c r="C221" s="229" t="str">
        <f>IFERROR(VLOOKUP($B221,'Institution Evaluation'!$A$55:$E$346,2,0),IFERROR(VLOOKUP($B221,'Privacy Analyst Evaluation'!$A$46:$E$120,2,0),""))&amp;""</f>
        <v/>
      </c>
      <c r="D221" s="229" t="str">
        <f>IFERROR(VLOOKUP($B221,'Institution Evaluation'!$A$55:$E$346,3,0),IFERROR(VLOOKUP($B221,'Privacy Analyst Evaluation'!$A$46:$E$120,3,0),""))&amp;""</f>
        <v/>
      </c>
      <c r="E221" s="229" t="str">
        <f>IFERROR(VLOOKUP($B221,'Institution Evaluation'!$A$55:$E$346,4,0),IFERROR(VLOOKUP($B221,'Privacy Analyst Evaluation'!$A$46:$E$120,4,0),""))&amp;""</f>
        <v/>
      </c>
      <c r="F221" s="229" t="str">
        <f>IFERROR(VLOOKUP($B221,'Institution Evaluation'!$A$55:$E$346,5,0),IFERROR(VLOOKUP($B221,'Privacy Analyst Evaluation'!$A$46:$E$120,5,0),""))&amp;""</f>
        <v/>
      </c>
      <c r="G221" s="230"/>
      <c r="H221" s="229" t="str">
        <f>IFERROR(IF($H220+1&gt;'(backend scoring)'!$Q$335,"",$H220+1),"")</f>
        <v/>
      </c>
      <c r="I221" s="229" t="str">
        <f>_xlfn.XLOOKUP($H221,'(backend scoring)'!$S$2:$S$333,'(backend scoring)'!$A$2:$A$333,"")</f>
        <v/>
      </c>
      <c r="J221" s="229" t="str">
        <f>IFERROR(VLOOKUP($I221,'Institution Evaluation'!$A$55:$E$346,2,0),IFERROR(VLOOKUP($I221,'Privacy Analyst Evaluation'!$A$46:$E$120,2,0),""))</f>
        <v/>
      </c>
      <c r="K221" s="229" t="str">
        <f>IFERROR(VLOOKUP($I221,'Institution Evaluation'!$A$55:$E$346,3,0),IFERROR(VLOOKUP($I221,'Privacy Analyst Evaluation'!$A$46:$E$120,3,0),""))&amp;""</f>
        <v/>
      </c>
      <c r="L221" s="229" t="str">
        <f>IFERROR(VLOOKUP($I221,'Institution Evaluation'!$A$55:$E$346,4,0),IFERROR(VLOOKUP($I221,'Privacy Analyst Evaluation'!$A$46:$E$120,4,0),""))&amp;""</f>
        <v/>
      </c>
      <c r="M221" s="229" t="str">
        <f>IFERROR(VLOOKUP($I221,'Institution Evaluation'!$A$55:$E$346,5,0),IFERROR(VLOOKUP($I221,'Privacy Analyst Evaluation'!$A$46:$E$120,5,0),""))&amp;""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c r="A222" s="229" t="str">
        <f>IFERROR(IF($A221+1&gt;'(backend scoring)'!$T$335,"",$A221+1),"")</f>
        <v/>
      </c>
      <c r="B222" s="229" t="str">
        <f>_xlfn.XLOOKUP($A222,'(backend scoring)'!$V$2:$V$333,'(backend scoring)'!$A$2:$A$333,"")</f>
        <v/>
      </c>
      <c r="C222" s="229" t="str">
        <f>IFERROR(VLOOKUP($B222,'Institution Evaluation'!$A$55:$E$346,2,0),IFERROR(VLOOKUP($B222,'Privacy Analyst Evaluation'!$A$46:$E$120,2,0),""))&amp;""</f>
        <v/>
      </c>
      <c r="D222" s="229" t="str">
        <f>IFERROR(VLOOKUP($B222,'Institution Evaluation'!$A$55:$E$346,3,0),IFERROR(VLOOKUP($B222,'Privacy Analyst Evaluation'!$A$46:$E$120,3,0),""))&amp;""</f>
        <v/>
      </c>
      <c r="E222" s="229" t="str">
        <f>IFERROR(VLOOKUP($B222,'Institution Evaluation'!$A$55:$E$346,4,0),IFERROR(VLOOKUP($B222,'Privacy Analyst Evaluation'!$A$46:$E$120,4,0),""))&amp;""</f>
        <v/>
      </c>
      <c r="F222" s="229" t="str">
        <f>IFERROR(VLOOKUP($B222,'Institution Evaluation'!$A$55:$E$346,5,0),IFERROR(VLOOKUP($B222,'Privacy Analyst Evaluation'!$A$46:$E$120,5,0),""))&amp;""</f>
        <v/>
      </c>
      <c r="G222" s="230"/>
      <c r="H222" s="229" t="str">
        <f>IFERROR(IF($H221+1&gt;'(backend scoring)'!$Q$335,"",$H221+1),"")</f>
        <v/>
      </c>
      <c r="I222" s="229" t="str">
        <f>_xlfn.XLOOKUP($H222,'(backend scoring)'!$S$2:$S$333,'(backend scoring)'!$A$2:$A$333,"")</f>
        <v/>
      </c>
      <c r="J222" s="229" t="str">
        <f>IFERROR(VLOOKUP($I222,'Institution Evaluation'!$A$55:$E$346,2,0),IFERROR(VLOOKUP($I222,'Privacy Analyst Evaluation'!$A$46:$E$120,2,0),""))</f>
        <v/>
      </c>
      <c r="K222" s="229" t="str">
        <f>IFERROR(VLOOKUP($I222,'Institution Evaluation'!$A$55:$E$346,3,0),IFERROR(VLOOKUP($I222,'Privacy Analyst Evaluation'!$A$46:$E$120,3,0),""))&amp;""</f>
        <v/>
      </c>
      <c r="L222" s="229" t="str">
        <f>IFERROR(VLOOKUP($I222,'Institution Evaluation'!$A$55:$E$346,4,0),IFERROR(VLOOKUP($I222,'Privacy Analyst Evaluation'!$A$46:$E$120,4,0),""))&amp;""</f>
        <v/>
      </c>
      <c r="M222" s="229" t="str">
        <f>IFERROR(VLOOKUP($I222,'Institution Evaluation'!$A$55:$E$346,5,0),IFERROR(VLOOKUP($I222,'Privacy Analyst Evaluation'!$A$46:$E$120,5,0),""))&amp;""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c r="A223" s="229" t="str">
        <f>IFERROR(IF($A222+1&gt;'(backend scoring)'!$T$335,"",$A222+1),"")</f>
        <v/>
      </c>
      <c r="B223" s="229" t="str">
        <f>_xlfn.XLOOKUP($A223,'(backend scoring)'!$V$2:$V$333,'(backend scoring)'!$A$2:$A$333,"")</f>
        <v/>
      </c>
      <c r="C223" s="229" t="str">
        <f>IFERROR(VLOOKUP($B223,'Institution Evaluation'!$A$55:$E$346,2,0),IFERROR(VLOOKUP($B223,'Privacy Analyst Evaluation'!$A$46:$E$120,2,0),""))&amp;""</f>
        <v/>
      </c>
      <c r="D223" s="229" t="str">
        <f>IFERROR(VLOOKUP($B223,'Institution Evaluation'!$A$55:$E$346,3,0),IFERROR(VLOOKUP($B223,'Privacy Analyst Evaluation'!$A$46:$E$120,3,0),""))&amp;""</f>
        <v/>
      </c>
      <c r="E223" s="229" t="str">
        <f>IFERROR(VLOOKUP($B223,'Institution Evaluation'!$A$55:$E$346,4,0),IFERROR(VLOOKUP($B223,'Privacy Analyst Evaluation'!$A$46:$E$120,4,0),""))&amp;""</f>
        <v/>
      </c>
      <c r="F223" s="229" t="str">
        <f>IFERROR(VLOOKUP($B223,'Institution Evaluation'!$A$55:$E$346,5,0),IFERROR(VLOOKUP($B223,'Privacy Analyst Evaluation'!$A$46:$E$120,5,0),""))&amp;""</f>
        <v/>
      </c>
      <c r="G223" s="230"/>
      <c r="H223" s="229" t="str">
        <f>IFERROR(IF($H222+1&gt;'(backend scoring)'!$Q$335,"",$H222+1),"")</f>
        <v/>
      </c>
      <c r="I223" s="229" t="str">
        <f>_xlfn.XLOOKUP($H223,'(backend scoring)'!$S$2:$S$333,'(backend scoring)'!$A$2:$A$333,"")</f>
        <v/>
      </c>
      <c r="J223" s="229" t="str">
        <f>IFERROR(VLOOKUP($I223,'Institution Evaluation'!$A$55:$E$346,2,0),IFERROR(VLOOKUP($I223,'Privacy Analyst Evaluation'!$A$46:$E$120,2,0),""))</f>
        <v/>
      </c>
      <c r="K223" s="229" t="str">
        <f>IFERROR(VLOOKUP($I223,'Institution Evaluation'!$A$55:$E$346,3,0),IFERROR(VLOOKUP($I223,'Privacy Analyst Evaluation'!$A$46:$E$120,3,0),""))&amp;""</f>
        <v/>
      </c>
      <c r="L223" s="229" t="str">
        <f>IFERROR(VLOOKUP($I223,'Institution Evaluation'!$A$55:$E$346,4,0),IFERROR(VLOOKUP($I223,'Privacy Analyst Evaluation'!$A$46:$E$120,4,0),""))&amp;""</f>
        <v/>
      </c>
      <c r="M223" s="229" t="str">
        <f>IFERROR(VLOOKUP($I223,'Institution Evaluation'!$A$55:$E$346,5,0),IFERROR(VLOOKUP($I223,'Privacy Analyst Evaluation'!$A$46:$E$120,5,0),""))&amp;""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c r="A224" s="229" t="str">
        <f>IFERROR(IF($A223+1&gt;'(backend scoring)'!$T$335,"",$A223+1),"")</f>
        <v/>
      </c>
      <c r="B224" s="229" t="str">
        <f>_xlfn.XLOOKUP($A224,'(backend scoring)'!$V$2:$V$333,'(backend scoring)'!$A$2:$A$333,"")</f>
        <v/>
      </c>
      <c r="C224" s="229" t="str">
        <f>IFERROR(VLOOKUP($B224,'Institution Evaluation'!$A$55:$E$346,2,0),IFERROR(VLOOKUP($B224,'Privacy Analyst Evaluation'!$A$46:$E$120,2,0),""))&amp;""</f>
        <v/>
      </c>
      <c r="D224" s="229" t="str">
        <f>IFERROR(VLOOKUP($B224,'Institution Evaluation'!$A$55:$E$346,3,0),IFERROR(VLOOKUP($B224,'Privacy Analyst Evaluation'!$A$46:$E$120,3,0),""))&amp;""</f>
        <v/>
      </c>
      <c r="E224" s="229" t="str">
        <f>IFERROR(VLOOKUP($B224,'Institution Evaluation'!$A$55:$E$346,4,0),IFERROR(VLOOKUP($B224,'Privacy Analyst Evaluation'!$A$46:$E$120,4,0),""))&amp;""</f>
        <v/>
      </c>
      <c r="F224" s="229" t="str">
        <f>IFERROR(VLOOKUP($B224,'Institution Evaluation'!$A$55:$E$346,5,0),IFERROR(VLOOKUP($B224,'Privacy Analyst Evaluation'!$A$46:$E$120,5,0),""))&amp;""</f>
        <v/>
      </c>
      <c r="G224" s="230"/>
      <c r="H224" s="229" t="str">
        <f>IFERROR(IF($H223+1&gt;'(backend scoring)'!$Q$335,"",$H223+1),"")</f>
        <v/>
      </c>
      <c r="I224" s="229" t="str">
        <f>_xlfn.XLOOKUP($H224,'(backend scoring)'!$S$2:$S$333,'(backend scoring)'!$A$2:$A$333,"")</f>
        <v/>
      </c>
      <c r="J224" s="229" t="str">
        <f>IFERROR(VLOOKUP($I224,'Institution Evaluation'!$A$55:$E$346,2,0),IFERROR(VLOOKUP($I224,'Privacy Analyst Evaluation'!$A$46:$E$120,2,0),""))</f>
        <v/>
      </c>
      <c r="K224" s="229" t="str">
        <f>IFERROR(VLOOKUP($I224,'Institution Evaluation'!$A$55:$E$346,3,0),IFERROR(VLOOKUP($I224,'Privacy Analyst Evaluation'!$A$46:$E$120,3,0),""))&amp;""</f>
        <v/>
      </c>
      <c r="L224" s="229" t="str">
        <f>IFERROR(VLOOKUP($I224,'Institution Evaluation'!$A$55:$E$346,4,0),IFERROR(VLOOKUP($I224,'Privacy Analyst Evaluation'!$A$46:$E$120,4,0),""))&amp;""</f>
        <v/>
      </c>
      <c r="M224" s="229" t="str">
        <f>IFERROR(VLOOKUP($I224,'Institution Evaluation'!$A$55:$E$346,5,0),IFERROR(VLOOKUP($I224,'Privacy Analyst Evaluation'!$A$46:$E$120,5,0),""))&amp;""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c r="A225" s="229" t="str">
        <f>IFERROR(IF($A224+1&gt;'(backend scoring)'!$T$335,"",$A224+1),"")</f>
        <v/>
      </c>
      <c r="B225" s="229" t="str">
        <f>_xlfn.XLOOKUP($A225,'(backend scoring)'!$V$2:$V$333,'(backend scoring)'!$A$2:$A$333,"")</f>
        <v/>
      </c>
      <c r="C225" s="229" t="str">
        <f>IFERROR(VLOOKUP($B225,'Institution Evaluation'!$A$55:$E$346,2,0),IFERROR(VLOOKUP($B225,'Privacy Analyst Evaluation'!$A$46:$E$120,2,0),""))&amp;""</f>
        <v/>
      </c>
      <c r="D225" s="229" t="str">
        <f>IFERROR(VLOOKUP($B225,'Institution Evaluation'!$A$55:$E$346,3,0),IFERROR(VLOOKUP($B225,'Privacy Analyst Evaluation'!$A$46:$E$120,3,0),""))&amp;""</f>
        <v/>
      </c>
      <c r="E225" s="229" t="str">
        <f>IFERROR(VLOOKUP($B225,'Institution Evaluation'!$A$55:$E$346,4,0),IFERROR(VLOOKUP($B225,'Privacy Analyst Evaluation'!$A$46:$E$120,4,0),""))&amp;""</f>
        <v/>
      </c>
      <c r="F225" s="229" t="str">
        <f>IFERROR(VLOOKUP($B225,'Institution Evaluation'!$A$55:$E$346,5,0),IFERROR(VLOOKUP($B225,'Privacy Analyst Evaluation'!$A$46:$E$120,5,0),""))&amp;""</f>
        <v/>
      </c>
      <c r="G225" s="230"/>
      <c r="H225" s="229" t="str">
        <f>IFERROR(IF($H224+1&gt;'(backend scoring)'!$Q$335,"",$H224+1),"")</f>
        <v/>
      </c>
      <c r="I225" s="229" t="str">
        <f>_xlfn.XLOOKUP($H225,'(backend scoring)'!$S$2:$S$333,'(backend scoring)'!$A$2:$A$333,"")</f>
        <v/>
      </c>
      <c r="J225" s="229" t="str">
        <f>IFERROR(VLOOKUP($I225,'Institution Evaluation'!$A$55:$E$346,2,0),IFERROR(VLOOKUP($I225,'Privacy Analyst Evaluation'!$A$46:$E$120,2,0),""))</f>
        <v/>
      </c>
      <c r="K225" s="229" t="str">
        <f>IFERROR(VLOOKUP($I225,'Institution Evaluation'!$A$55:$E$346,3,0),IFERROR(VLOOKUP($I225,'Privacy Analyst Evaluation'!$A$46:$E$120,3,0),""))&amp;""</f>
        <v/>
      </c>
      <c r="L225" s="229" t="str">
        <f>IFERROR(VLOOKUP($I225,'Institution Evaluation'!$A$55:$E$346,4,0),IFERROR(VLOOKUP($I225,'Privacy Analyst Evaluation'!$A$46:$E$120,4,0),""))&amp;""</f>
        <v/>
      </c>
      <c r="M225" s="229" t="str">
        <f>IFERROR(VLOOKUP($I225,'Institution Evaluation'!$A$55:$E$346,5,0),IFERROR(VLOOKUP($I225,'Privacy Analyst Evaluation'!$A$46:$E$120,5,0),""))&amp;""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c r="A226" s="229" t="str">
        <f>IFERROR(IF($A225+1&gt;'(backend scoring)'!$T$335,"",$A225+1),"")</f>
        <v/>
      </c>
      <c r="B226" s="229" t="str">
        <f>_xlfn.XLOOKUP($A226,'(backend scoring)'!$V$2:$V$333,'(backend scoring)'!$A$2:$A$333,"")</f>
        <v/>
      </c>
      <c r="C226" s="229" t="str">
        <f>IFERROR(VLOOKUP($B226,'Institution Evaluation'!$A$55:$E$346,2,0),IFERROR(VLOOKUP($B226,'Privacy Analyst Evaluation'!$A$46:$E$120,2,0),""))&amp;""</f>
        <v/>
      </c>
      <c r="D226" s="229" t="str">
        <f>IFERROR(VLOOKUP($B226,'Institution Evaluation'!$A$55:$E$346,3,0),IFERROR(VLOOKUP($B226,'Privacy Analyst Evaluation'!$A$46:$E$120,3,0),""))&amp;""</f>
        <v/>
      </c>
      <c r="E226" s="229" t="str">
        <f>IFERROR(VLOOKUP($B226,'Institution Evaluation'!$A$55:$E$346,4,0),IFERROR(VLOOKUP($B226,'Privacy Analyst Evaluation'!$A$46:$E$120,4,0),""))&amp;""</f>
        <v/>
      </c>
      <c r="F226" s="229" t="str">
        <f>IFERROR(VLOOKUP($B226,'Institution Evaluation'!$A$55:$E$346,5,0),IFERROR(VLOOKUP($B226,'Privacy Analyst Evaluation'!$A$46:$E$120,5,0),""))&amp;""</f>
        <v/>
      </c>
      <c r="G226" s="230"/>
      <c r="H226" s="229" t="str">
        <f>IFERROR(IF($H225+1&gt;'(backend scoring)'!$Q$335,"",$H225+1),"")</f>
        <v/>
      </c>
      <c r="I226" s="229" t="str">
        <f>_xlfn.XLOOKUP($H226,'(backend scoring)'!$S$2:$S$333,'(backend scoring)'!$A$2:$A$333,"")</f>
        <v/>
      </c>
      <c r="J226" s="229" t="str">
        <f>IFERROR(VLOOKUP($I226,'Institution Evaluation'!$A$55:$E$346,2,0),IFERROR(VLOOKUP($I226,'Privacy Analyst Evaluation'!$A$46:$E$120,2,0),""))</f>
        <v/>
      </c>
      <c r="K226" s="229" t="str">
        <f>IFERROR(VLOOKUP($I226,'Institution Evaluation'!$A$55:$E$346,3,0),IFERROR(VLOOKUP($I226,'Privacy Analyst Evaluation'!$A$46:$E$120,3,0),""))&amp;""</f>
        <v/>
      </c>
      <c r="L226" s="229" t="str">
        <f>IFERROR(VLOOKUP($I226,'Institution Evaluation'!$A$55:$E$346,4,0),IFERROR(VLOOKUP($I226,'Privacy Analyst Evaluation'!$A$46:$E$120,4,0),""))&amp;""</f>
        <v/>
      </c>
      <c r="M226" s="229" t="str">
        <f>IFERROR(VLOOKUP($I226,'Institution Evaluation'!$A$55:$E$346,5,0),IFERROR(VLOOKUP($I226,'Privacy Analyst Evaluation'!$A$46:$E$120,5,0),""))&amp;""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c r="A227" s="229" t="str">
        <f>IFERROR(IF($A226+1&gt;'(backend scoring)'!$T$335,"",$A226+1),"")</f>
        <v/>
      </c>
      <c r="B227" s="229" t="str">
        <f>_xlfn.XLOOKUP($A227,'(backend scoring)'!$V$2:$V$333,'(backend scoring)'!$A$2:$A$333,"")</f>
        <v/>
      </c>
      <c r="C227" s="229" t="str">
        <f>IFERROR(VLOOKUP($B227,'Institution Evaluation'!$A$55:$E$346,2,0),IFERROR(VLOOKUP($B227,'Privacy Analyst Evaluation'!$A$46:$E$120,2,0),""))&amp;""</f>
        <v/>
      </c>
      <c r="D227" s="229" t="str">
        <f>IFERROR(VLOOKUP($B227,'Institution Evaluation'!$A$55:$E$346,3,0),IFERROR(VLOOKUP($B227,'Privacy Analyst Evaluation'!$A$46:$E$120,3,0),""))&amp;""</f>
        <v/>
      </c>
      <c r="E227" s="229" t="str">
        <f>IFERROR(VLOOKUP($B227,'Institution Evaluation'!$A$55:$E$346,4,0),IFERROR(VLOOKUP($B227,'Privacy Analyst Evaluation'!$A$46:$E$120,4,0),""))&amp;""</f>
        <v/>
      </c>
      <c r="F227" s="229" t="str">
        <f>IFERROR(VLOOKUP($B227,'Institution Evaluation'!$A$55:$E$346,5,0),IFERROR(VLOOKUP($B227,'Privacy Analyst Evaluation'!$A$46:$E$120,5,0),""))&amp;""</f>
        <v/>
      </c>
      <c r="G227" s="230"/>
      <c r="H227" s="229" t="str">
        <f>IFERROR(IF($H226+1&gt;'(backend scoring)'!$Q$335,"",$H226+1),"")</f>
        <v/>
      </c>
      <c r="I227" s="229" t="str">
        <f>_xlfn.XLOOKUP($H227,'(backend scoring)'!$S$2:$S$333,'(backend scoring)'!$A$2:$A$333,"")</f>
        <v/>
      </c>
      <c r="J227" s="229" t="str">
        <f>IFERROR(VLOOKUP($I227,'Institution Evaluation'!$A$55:$E$346,2,0),IFERROR(VLOOKUP($I227,'Privacy Analyst Evaluation'!$A$46:$E$120,2,0),""))</f>
        <v/>
      </c>
      <c r="K227" s="229" t="str">
        <f>IFERROR(VLOOKUP($I227,'Institution Evaluation'!$A$55:$E$346,3,0),IFERROR(VLOOKUP($I227,'Privacy Analyst Evaluation'!$A$46:$E$120,3,0),""))&amp;""</f>
        <v/>
      </c>
      <c r="L227" s="229" t="str">
        <f>IFERROR(VLOOKUP($I227,'Institution Evaluation'!$A$55:$E$346,4,0),IFERROR(VLOOKUP($I227,'Privacy Analyst Evaluation'!$A$46:$E$120,4,0),""))&amp;""</f>
        <v/>
      </c>
      <c r="M227" s="229" t="str">
        <f>IFERROR(VLOOKUP($I227,'Institution Evaluation'!$A$55:$E$346,5,0),IFERROR(VLOOKUP($I227,'Privacy Analyst Evaluation'!$A$46:$E$120,5,0),""))&amp;""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c r="A228" s="229" t="str">
        <f>IFERROR(IF($A227+1&gt;'(backend scoring)'!$T$335,"",$A227+1),"")</f>
        <v/>
      </c>
      <c r="B228" s="229" t="str">
        <f>_xlfn.XLOOKUP($A228,'(backend scoring)'!$V$2:$V$333,'(backend scoring)'!$A$2:$A$333,"")</f>
        <v/>
      </c>
      <c r="C228" s="229" t="str">
        <f>IFERROR(VLOOKUP($B228,'Institution Evaluation'!$A$55:$E$346,2,0),IFERROR(VLOOKUP($B228,'Privacy Analyst Evaluation'!$A$46:$E$120,2,0),""))&amp;""</f>
        <v/>
      </c>
      <c r="D228" s="229" t="str">
        <f>IFERROR(VLOOKUP($B228,'Institution Evaluation'!$A$55:$E$346,3,0),IFERROR(VLOOKUP($B228,'Privacy Analyst Evaluation'!$A$46:$E$120,3,0),""))&amp;""</f>
        <v/>
      </c>
      <c r="E228" s="229" t="str">
        <f>IFERROR(VLOOKUP($B228,'Institution Evaluation'!$A$55:$E$346,4,0),IFERROR(VLOOKUP($B228,'Privacy Analyst Evaluation'!$A$46:$E$120,4,0),""))&amp;""</f>
        <v/>
      </c>
      <c r="F228" s="229" t="str">
        <f>IFERROR(VLOOKUP($B228,'Institution Evaluation'!$A$55:$E$346,5,0),IFERROR(VLOOKUP($B228,'Privacy Analyst Evaluation'!$A$46:$E$120,5,0),""))&amp;""</f>
        <v/>
      </c>
      <c r="G228" s="230"/>
      <c r="H228" s="229" t="str">
        <f>IFERROR(IF($H227+1&gt;'(backend scoring)'!$Q$335,"",$H227+1),"")</f>
        <v/>
      </c>
      <c r="I228" s="229" t="str">
        <f>_xlfn.XLOOKUP($H228,'(backend scoring)'!$S$2:$S$333,'(backend scoring)'!$A$2:$A$333,"")</f>
        <v/>
      </c>
      <c r="J228" s="229" t="str">
        <f>IFERROR(VLOOKUP($I228,'Institution Evaluation'!$A$55:$E$346,2,0),IFERROR(VLOOKUP($I228,'Privacy Analyst Evaluation'!$A$46:$E$120,2,0),""))</f>
        <v/>
      </c>
      <c r="K228" s="229" t="str">
        <f>IFERROR(VLOOKUP($I228,'Institution Evaluation'!$A$55:$E$346,3,0),IFERROR(VLOOKUP($I228,'Privacy Analyst Evaluation'!$A$46:$E$120,3,0),""))&amp;""</f>
        <v/>
      </c>
      <c r="L228" s="229" t="str">
        <f>IFERROR(VLOOKUP($I228,'Institution Evaluation'!$A$55:$E$346,4,0),IFERROR(VLOOKUP($I228,'Privacy Analyst Evaluation'!$A$46:$E$120,4,0),""))&amp;""</f>
        <v/>
      </c>
      <c r="M228" s="229" t="str">
        <f>IFERROR(VLOOKUP($I228,'Institution Evaluation'!$A$55:$E$346,5,0),IFERROR(VLOOKUP($I228,'Privacy Analyst Evaluation'!$A$46:$E$120,5,0),""))&amp;""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c r="A229" s="229" t="str">
        <f>IFERROR(IF($A228+1&gt;'(backend scoring)'!$T$335,"",$A228+1),"")</f>
        <v/>
      </c>
      <c r="B229" s="229" t="str">
        <f>_xlfn.XLOOKUP($A229,'(backend scoring)'!$V$2:$V$333,'(backend scoring)'!$A$2:$A$333,"")</f>
        <v/>
      </c>
      <c r="C229" s="229" t="str">
        <f>IFERROR(VLOOKUP($B229,'Institution Evaluation'!$A$55:$E$346,2,0),IFERROR(VLOOKUP($B229,'Privacy Analyst Evaluation'!$A$46:$E$120,2,0),""))&amp;""</f>
        <v/>
      </c>
      <c r="D229" s="229" t="str">
        <f>IFERROR(VLOOKUP($B229,'Institution Evaluation'!$A$55:$E$346,3,0),IFERROR(VLOOKUP($B229,'Privacy Analyst Evaluation'!$A$46:$E$120,3,0),""))&amp;""</f>
        <v/>
      </c>
      <c r="E229" s="229" t="str">
        <f>IFERROR(VLOOKUP($B229,'Institution Evaluation'!$A$55:$E$346,4,0),IFERROR(VLOOKUP($B229,'Privacy Analyst Evaluation'!$A$46:$E$120,4,0),""))&amp;""</f>
        <v/>
      </c>
      <c r="F229" s="229" t="str">
        <f>IFERROR(VLOOKUP($B229,'Institution Evaluation'!$A$55:$E$346,5,0),IFERROR(VLOOKUP($B229,'Privacy Analyst Evaluation'!$A$46:$E$120,5,0),""))&amp;""</f>
        <v/>
      </c>
      <c r="G229" s="230"/>
      <c r="H229" s="229" t="str">
        <f>IFERROR(IF($H228+1&gt;'(backend scoring)'!$Q$335,"",$H228+1),"")</f>
        <v/>
      </c>
      <c r="I229" s="229" t="str">
        <f>_xlfn.XLOOKUP($H229,'(backend scoring)'!$S$2:$S$333,'(backend scoring)'!$A$2:$A$333,"")</f>
        <v/>
      </c>
      <c r="J229" s="229" t="str">
        <f>IFERROR(VLOOKUP($I229,'Institution Evaluation'!$A$55:$E$346,2,0),IFERROR(VLOOKUP($I229,'Privacy Analyst Evaluation'!$A$46:$E$120,2,0),""))</f>
        <v/>
      </c>
      <c r="K229" s="229" t="str">
        <f>IFERROR(VLOOKUP($I229,'Institution Evaluation'!$A$55:$E$346,3,0),IFERROR(VLOOKUP($I229,'Privacy Analyst Evaluation'!$A$46:$E$120,3,0),""))&amp;""</f>
        <v/>
      </c>
      <c r="L229" s="229" t="str">
        <f>IFERROR(VLOOKUP($I229,'Institution Evaluation'!$A$55:$E$346,4,0),IFERROR(VLOOKUP($I229,'Privacy Analyst Evaluation'!$A$46:$E$120,4,0),""))&amp;""</f>
        <v/>
      </c>
      <c r="M229" s="229" t="str">
        <f>IFERROR(VLOOKUP($I229,'Institution Evaluation'!$A$55:$E$346,5,0),IFERROR(VLOOKUP($I229,'Privacy Analyst Evaluation'!$A$46:$E$120,5,0),""))&amp;""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c r="A230" s="229" t="str">
        <f>IFERROR(IF($A229+1&gt;'(backend scoring)'!$T$335,"",$A229+1),"")</f>
        <v/>
      </c>
      <c r="B230" s="229" t="str">
        <f>_xlfn.XLOOKUP($A230,'(backend scoring)'!$V$2:$V$333,'(backend scoring)'!$A$2:$A$333,"")</f>
        <v/>
      </c>
      <c r="C230" s="229" t="str">
        <f>IFERROR(VLOOKUP($B230,'Institution Evaluation'!$A$55:$E$346,2,0),IFERROR(VLOOKUP($B230,'Privacy Analyst Evaluation'!$A$46:$E$120,2,0),""))&amp;""</f>
        <v/>
      </c>
      <c r="D230" s="229" t="str">
        <f>IFERROR(VLOOKUP($B230,'Institution Evaluation'!$A$55:$E$346,3,0),IFERROR(VLOOKUP($B230,'Privacy Analyst Evaluation'!$A$46:$E$120,3,0),""))&amp;""</f>
        <v/>
      </c>
      <c r="E230" s="229" t="str">
        <f>IFERROR(VLOOKUP($B230,'Institution Evaluation'!$A$55:$E$346,4,0),IFERROR(VLOOKUP($B230,'Privacy Analyst Evaluation'!$A$46:$E$120,4,0),""))&amp;""</f>
        <v/>
      </c>
      <c r="F230" s="229" t="str">
        <f>IFERROR(VLOOKUP($B230,'Institution Evaluation'!$A$55:$E$346,5,0),IFERROR(VLOOKUP($B230,'Privacy Analyst Evaluation'!$A$46:$E$120,5,0),""))&amp;""</f>
        <v/>
      </c>
      <c r="G230" s="230"/>
      <c r="H230" s="229" t="str">
        <f>IFERROR(IF($H229+1&gt;'(backend scoring)'!$Q$335,"",$H229+1),"")</f>
        <v/>
      </c>
      <c r="I230" s="229" t="str">
        <f>_xlfn.XLOOKUP($H230,'(backend scoring)'!$S$2:$S$333,'(backend scoring)'!$A$2:$A$333,"")</f>
        <v/>
      </c>
      <c r="J230" s="229" t="str">
        <f>IFERROR(VLOOKUP($I230,'Institution Evaluation'!$A$55:$E$346,2,0),IFERROR(VLOOKUP($I230,'Privacy Analyst Evaluation'!$A$46:$E$120,2,0),""))</f>
        <v/>
      </c>
      <c r="K230" s="229" t="str">
        <f>IFERROR(VLOOKUP($I230,'Institution Evaluation'!$A$55:$E$346,3,0),IFERROR(VLOOKUP($I230,'Privacy Analyst Evaluation'!$A$46:$E$120,3,0),""))&amp;""</f>
        <v/>
      </c>
      <c r="L230" s="229" t="str">
        <f>IFERROR(VLOOKUP($I230,'Institution Evaluation'!$A$55:$E$346,4,0),IFERROR(VLOOKUP($I230,'Privacy Analyst Evaluation'!$A$46:$E$120,4,0),""))&amp;""</f>
        <v/>
      </c>
      <c r="M230" s="229" t="str">
        <f>IFERROR(VLOOKUP($I230,'Institution Evaluation'!$A$55:$E$346,5,0),IFERROR(VLOOKUP($I230,'Privacy Analyst Evaluation'!$A$46:$E$120,5,0),""))&amp;""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c r="A231" s="229" t="str">
        <f>IFERROR(IF($A230+1&gt;'(backend scoring)'!$T$335,"",$A230+1),"")</f>
        <v/>
      </c>
      <c r="B231" s="229" t="str">
        <f>_xlfn.XLOOKUP($A231,'(backend scoring)'!$V$2:$V$333,'(backend scoring)'!$A$2:$A$333,"")</f>
        <v/>
      </c>
      <c r="C231" s="229" t="str">
        <f>IFERROR(VLOOKUP($B231,'Institution Evaluation'!$A$55:$E$346,2,0),IFERROR(VLOOKUP($B231,'Privacy Analyst Evaluation'!$A$46:$E$120,2,0),""))&amp;""</f>
        <v/>
      </c>
      <c r="D231" s="229" t="str">
        <f>IFERROR(VLOOKUP($B231,'Institution Evaluation'!$A$55:$E$346,3,0),IFERROR(VLOOKUP($B231,'Privacy Analyst Evaluation'!$A$46:$E$120,3,0),""))&amp;""</f>
        <v/>
      </c>
      <c r="E231" s="229" t="str">
        <f>IFERROR(VLOOKUP($B231,'Institution Evaluation'!$A$55:$E$346,4,0),IFERROR(VLOOKUP($B231,'Privacy Analyst Evaluation'!$A$46:$E$120,4,0),""))&amp;""</f>
        <v/>
      </c>
      <c r="F231" s="229" t="str">
        <f>IFERROR(VLOOKUP($B231,'Institution Evaluation'!$A$55:$E$346,5,0),IFERROR(VLOOKUP($B231,'Privacy Analyst Evaluation'!$A$46:$E$120,5,0),""))&amp;""</f>
        <v/>
      </c>
      <c r="G231" s="230"/>
      <c r="H231" s="229" t="str">
        <f>IFERROR(IF($H230+1&gt;'(backend scoring)'!$Q$335,"",$H230+1),"")</f>
        <v/>
      </c>
      <c r="I231" s="229" t="str">
        <f>_xlfn.XLOOKUP($H231,'(backend scoring)'!$S$2:$S$333,'(backend scoring)'!$A$2:$A$333,"")</f>
        <v/>
      </c>
      <c r="J231" s="229" t="str">
        <f>IFERROR(VLOOKUP($I231,'Institution Evaluation'!$A$55:$E$346,2,0),IFERROR(VLOOKUP($I231,'Privacy Analyst Evaluation'!$A$46:$E$120,2,0),""))</f>
        <v/>
      </c>
      <c r="K231" s="229" t="str">
        <f>IFERROR(VLOOKUP($I231,'Institution Evaluation'!$A$55:$E$346,3,0),IFERROR(VLOOKUP($I231,'Privacy Analyst Evaluation'!$A$46:$E$120,3,0),""))&amp;""</f>
        <v/>
      </c>
      <c r="L231" s="229" t="str">
        <f>IFERROR(VLOOKUP($I231,'Institution Evaluation'!$A$55:$E$346,4,0),IFERROR(VLOOKUP($I231,'Privacy Analyst Evaluation'!$A$46:$E$120,4,0),""))&amp;""</f>
        <v/>
      </c>
      <c r="M231" s="229" t="str">
        <f>IFERROR(VLOOKUP($I231,'Institution Evaluation'!$A$55:$E$346,5,0),IFERROR(VLOOKUP($I231,'Privacy Analyst Evaluation'!$A$46:$E$120,5,0),""))&amp;""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c r="A232" s="229" t="str">
        <f>IFERROR(IF($A231+1&gt;'(backend scoring)'!$T$335,"",$A231+1),"")</f>
        <v/>
      </c>
      <c r="B232" s="229" t="str">
        <f>_xlfn.XLOOKUP($A232,'(backend scoring)'!$V$2:$V$333,'(backend scoring)'!$A$2:$A$333,"")</f>
        <v/>
      </c>
      <c r="C232" s="229" t="str">
        <f>IFERROR(VLOOKUP($B232,'Institution Evaluation'!$A$55:$E$346,2,0),IFERROR(VLOOKUP($B232,'Privacy Analyst Evaluation'!$A$46:$E$120,2,0),""))&amp;""</f>
        <v/>
      </c>
      <c r="D232" s="229" t="str">
        <f>IFERROR(VLOOKUP($B232,'Institution Evaluation'!$A$55:$E$346,3,0),IFERROR(VLOOKUP($B232,'Privacy Analyst Evaluation'!$A$46:$E$120,3,0),""))&amp;""</f>
        <v/>
      </c>
      <c r="E232" s="229" t="str">
        <f>IFERROR(VLOOKUP($B232,'Institution Evaluation'!$A$55:$E$346,4,0),IFERROR(VLOOKUP($B232,'Privacy Analyst Evaluation'!$A$46:$E$120,4,0),""))&amp;""</f>
        <v/>
      </c>
      <c r="F232" s="229" t="str">
        <f>IFERROR(VLOOKUP($B232,'Institution Evaluation'!$A$55:$E$346,5,0),IFERROR(VLOOKUP($B232,'Privacy Analyst Evaluation'!$A$46:$E$120,5,0),""))&amp;""</f>
        <v/>
      </c>
      <c r="G232" s="230"/>
      <c r="H232" s="229" t="str">
        <f>IFERROR(IF($H231+1&gt;'(backend scoring)'!$Q$335,"",$H231+1),"")</f>
        <v/>
      </c>
      <c r="I232" s="229" t="str">
        <f>_xlfn.XLOOKUP($H232,'(backend scoring)'!$S$2:$S$333,'(backend scoring)'!$A$2:$A$333,"")</f>
        <v/>
      </c>
      <c r="J232" s="229" t="str">
        <f>IFERROR(VLOOKUP($I232,'Institution Evaluation'!$A$55:$E$346,2,0),IFERROR(VLOOKUP($I232,'Privacy Analyst Evaluation'!$A$46:$E$120,2,0),""))</f>
        <v/>
      </c>
      <c r="K232" s="229" t="str">
        <f>IFERROR(VLOOKUP($I232,'Institution Evaluation'!$A$55:$E$346,3,0),IFERROR(VLOOKUP($I232,'Privacy Analyst Evaluation'!$A$46:$E$120,3,0),""))&amp;""</f>
        <v/>
      </c>
      <c r="L232" s="229" t="str">
        <f>IFERROR(VLOOKUP($I232,'Institution Evaluation'!$A$55:$E$346,4,0),IFERROR(VLOOKUP($I232,'Privacy Analyst Evaluation'!$A$46:$E$120,4,0),""))&amp;""</f>
        <v/>
      </c>
      <c r="M232" s="229" t="str">
        <f>IFERROR(VLOOKUP($I232,'Institution Evaluation'!$A$55:$E$346,5,0),IFERROR(VLOOKUP($I232,'Privacy Analyst Evaluation'!$A$46:$E$120,5,0),""))&amp;""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c r="A233" s="229" t="str">
        <f>IFERROR(IF($A232+1&gt;'(backend scoring)'!$T$335,"",$A232+1),"")</f>
        <v/>
      </c>
      <c r="B233" s="229" t="str">
        <f>_xlfn.XLOOKUP($A233,'(backend scoring)'!$V$2:$V$333,'(backend scoring)'!$A$2:$A$333,"")</f>
        <v/>
      </c>
      <c r="C233" s="229" t="str">
        <f>IFERROR(VLOOKUP($B233,'Institution Evaluation'!$A$55:$E$346,2,0),IFERROR(VLOOKUP($B233,'Privacy Analyst Evaluation'!$A$46:$E$120,2,0),""))&amp;""</f>
        <v/>
      </c>
      <c r="D233" s="229" t="str">
        <f>IFERROR(VLOOKUP($B233,'Institution Evaluation'!$A$55:$E$346,3,0),IFERROR(VLOOKUP($B233,'Privacy Analyst Evaluation'!$A$46:$E$120,3,0),""))&amp;""</f>
        <v/>
      </c>
      <c r="E233" s="229" t="str">
        <f>IFERROR(VLOOKUP($B233,'Institution Evaluation'!$A$55:$E$346,4,0),IFERROR(VLOOKUP($B233,'Privacy Analyst Evaluation'!$A$46:$E$120,4,0),""))&amp;""</f>
        <v/>
      </c>
      <c r="F233" s="229" t="str">
        <f>IFERROR(VLOOKUP($B233,'Institution Evaluation'!$A$55:$E$346,5,0),IFERROR(VLOOKUP($B233,'Privacy Analyst Evaluation'!$A$46:$E$120,5,0),""))&amp;""</f>
        <v/>
      </c>
      <c r="G233" s="230"/>
      <c r="H233" s="229" t="str">
        <f>IFERROR(IF($H232+1&gt;'(backend scoring)'!$Q$335,"",$H232+1),"")</f>
        <v/>
      </c>
      <c r="I233" s="229" t="str">
        <f>_xlfn.XLOOKUP($H233,'(backend scoring)'!$S$2:$S$333,'(backend scoring)'!$A$2:$A$333,"")</f>
        <v/>
      </c>
      <c r="J233" s="229" t="str">
        <f>IFERROR(VLOOKUP($I233,'Institution Evaluation'!$A$55:$E$346,2,0),IFERROR(VLOOKUP($I233,'Privacy Analyst Evaluation'!$A$46:$E$120,2,0),""))</f>
        <v/>
      </c>
      <c r="K233" s="229" t="str">
        <f>IFERROR(VLOOKUP($I233,'Institution Evaluation'!$A$55:$E$346,3,0),IFERROR(VLOOKUP($I233,'Privacy Analyst Evaluation'!$A$46:$E$120,3,0),""))&amp;""</f>
        <v/>
      </c>
      <c r="L233" s="229" t="str">
        <f>IFERROR(VLOOKUP($I233,'Institution Evaluation'!$A$55:$E$346,4,0),IFERROR(VLOOKUP($I233,'Privacy Analyst Evaluation'!$A$46:$E$120,4,0),""))&amp;""</f>
        <v/>
      </c>
      <c r="M233" s="229" t="str">
        <f>IFERROR(VLOOKUP($I233,'Institution Evaluation'!$A$55:$E$346,5,0),IFERROR(VLOOKUP($I233,'Privacy Analyst Evaluation'!$A$46:$E$120,5,0),""))&amp;""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c r="A234" s="229" t="str">
        <f>IFERROR(IF($A233+1&gt;'(backend scoring)'!$T$335,"",$A233+1),"")</f>
        <v/>
      </c>
      <c r="B234" s="229" t="str">
        <f>_xlfn.XLOOKUP($A234,'(backend scoring)'!$V$2:$V$333,'(backend scoring)'!$A$2:$A$333,"")</f>
        <v/>
      </c>
      <c r="C234" s="229" t="str">
        <f>IFERROR(VLOOKUP($B234,'Institution Evaluation'!$A$55:$E$346,2,0),IFERROR(VLOOKUP($B234,'Privacy Analyst Evaluation'!$A$46:$E$120,2,0),""))&amp;""</f>
        <v/>
      </c>
      <c r="D234" s="229" t="str">
        <f>IFERROR(VLOOKUP($B234,'Institution Evaluation'!$A$55:$E$346,3,0),IFERROR(VLOOKUP($B234,'Privacy Analyst Evaluation'!$A$46:$E$120,3,0),""))&amp;""</f>
        <v/>
      </c>
      <c r="E234" s="229" t="str">
        <f>IFERROR(VLOOKUP($B234,'Institution Evaluation'!$A$55:$E$346,4,0),IFERROR(VLOOKUP($B234,'Privacy Analyst Evaluation'!$A$46:$E$120,4,0),""))&amp;""</f>
        <v/>
      </c>
      <c r="F234" s="229" t="str">
        <f>IFERROR(VLOOKUP($B234,'Institution Evaluation'!$A$55:$E$346,5,0),IFERROR(VLOOKUP($B234,'Privacy Analyst Evaluation'!$A$46:$E$120,5,0),""))&amp;""</f>
        <v/>
      </c>
      <c r="G234" s="230"/>
      <c r="H234" s="229" t="str">
        <f>IFERROR(IF($H233+1&gt;'(backend scoring)'!$Q$335,"",$H233+1),"")</f>
        <v/>
      </c>
      <c r="I234" s="229" t="str">
        <f>_xlfn.XLOOKUP($H234,'(backend scoring)'!$S$2:$S$333,'(backend scoring)'!$A$2:$A$333,"")</f>
        <v/>
      </c>
      <c r="J234" s="229" t="str">
        <f>IFERROR(VLOOKUP($I234,'Institution Evaluation'!$A$55:$E$346,2,0),IFERROR(VLOOKUP($I234,'Privacy Analyst Evaluation'!$A$46:$E$120,2,0),""))</f>
        <v/>
      </c>
      <c r="K234" s="229" t="str">
        <f>IFERROR(VLOOKUP($I234,'Institution Evaluation'!$A$55:$E$346,3,0),IFERROR(VLOOKUP($I234,'Privacy Analyst Evaluation'!$A$46:$E$120,3,0),""))&amp;""</f>
        <v/>
      </c>
      <c r="L234" s="229" t="str">
        <f>IFERROR(VLOOKUP($I234,'Institution Evaluation'!$A$55:$E$346,4,0),IFERROR(VLOOKUP($I234,'Privacy Analyst Evaluation'!$A$46:$E$120,4,0),""))&amp;""</f>
        <v/>
      </c>
      <c r="M234" s="229" t="str">
        <f>IFERROR(VLOOKUP($I234,'Institution Evaluation'!$A$55:$E$346,5,0),IFERROR(VLOOKUP($I234,'Privacy Analyst Evaluation'!$A$46:$E$120,5,0),""))&amp;""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c r="A235" s="229" t="str">
        <f>IFERROR(IF($A234+1&gt;'(backend scoring)'!$T$335,"",$A234+1),"")</f>
        <v/>
      </c>
      <c r="B235" s="229" t="str">
        <f>_xlfn.XLOOKUP($A235,'(backend scoring)'!$V$2:$V$333,'(backend scoring)'!$A$2:$A$333,"")</f>
        <v/>
      </c>
      <c r="C235" s="229" t="str">
        <f>IFERROR(VLOOKUP($B235,'Institution Evaluation'!$A$55:$E$346,2,0),IFERROR(VLOOKUP($B235,'Privacy Analyst Evaluation'!$A$46:$E$120,2,0),""))&amp;""</f>
        <v/>
      </c>
      <c r="D235" s="229" t="str">
        <f>IFERROR(VLOOKUP($B235,'Institution Evaluation'!$A$55:$E$346,3,0),IFERROR(VLOOKUP($B235,'Privacy Analyst Evaluation'!$A$46:$E$120,3,0),""))&amp;""</f>
        <v/>
      </c>
      <c r="E235" s="229" t="str">
        <f>IFERROR(VLOOKUP($B235,'Institution Evaluation'!$A$55:$E$346,4,0),IFERROR(VLOOKUP($B235,'Privacy Analyst Evaluation'!$A$46:$E$120,4,0),""))&amp;""</f>
        <v/>
      </c>
      <c r="F235" s="229" t="str">
        <f>IFERROR(VLOOKUP($B235,'Institution Evaluation'!$A$55:$E$346,5,0),IFERROR(VLOOKUP($B235,'Privacy Analyst Evaluation'!$A$46:$E$120,5,0),""))&amp;""</f>
        <v/>
      </c>
      <c r="G235" s="230"/>
      <c r="H235" s="229" t="str">
        <f>IFERROR(IF($H234+1&gt;'(backend scoring)'!$Q$335,"",$H234+1),"")</f>
        <v/>
      </c>
      <c r="I235" s="229" t="str">
        <f>_xlfn.XLOOKUP($H235,'(backend scoring)'!$S$2:$S$333,'(backend scoring)'!$A$2:$A$333,"")</f>
        <v/>
      </c>
      <c r="J235" s="229" t="str">
        <f>IFERROR(VLOOKUP($I235,'Institution Evaluation'!$A$55:$E$346,2,0),IFERROR(VLOOKUP($I235,'Privacy Analyst Evaluation'!$A$46:$E$120,2,0),""))</f>
        <v/>
      </c>
      <c r="K235" s="229" t="str">
        <f>IFERROR(VLOOKUP($I235,'Institution Evaluation'!$A$55:$E$346,3,0),IFERROR(VLOOKUP($I235,'Privacy Analyst Evaluation'!$A$46:$E$120,3,0),""))&amp;""</f>
        <v/>
      </c>
      <c r="L235" s="229" t="str">
        <f>IFERROR(VLOOKUP($I235,'Institution Evaluation'!$A$55:$E$346,4,0),IFERROR(VLOOKUP($I235,'Privacy Analyst Evaluation'!$A$46:$E$120,4,0),""))&amp;""</f>
        <v/>
      </c>
      <c r="M235" s="229" t="str">
        <f>IFERROR(VLOOKUP($I235,'Institution Evaluation'!$A$55:$E$346,5,0),IFERROR(VLOOKUP($I235,'Privacy Analyst Evaluation'!$A$46:$E$120,5,0),""))&amp;""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c r="A236" s="229" t="str">
        <f>IFERROR(IF($A235+1&gt;'(backend scoring)'!$T$335,"",$A235+1),"")</f>
        <v/>
      </c>
      <c r="B236" s="229" t="str">
        <f>_xlfn.XLOOKUP($A236,'(backend scoring)'!$V$2:$V$333,'(backend scoring)'!$A$2:$A$333,"")</f>
        <v/>
      </c>
      <c r="C236" s="229" t="str">
        <f>IFERROR(VLOOKUP($B236,'Institution Evaluation'!$A$55:$E$346,2,0),IFERROR(VLOOKUP($B236,'Privacy Analyst Evaluation'!$A$46:$E$120,2,0),""))&amp;""</f>
        <v/>
      </c>
      <c r="D236" s="229" t="str">
        <f>IFERROR(VLOOKUP($B236,'Institution Evaluation'!$A$55:$E$346,3,0),IFERROR(VLOOKUP($B236,'Privacy Analyst Evaluation'!$A$46:$E$120,3,0),""))&amp;""</f>
        <v/>
      </c>
      <c r="E236" s="229" t="str">
        <f>IFERROR(VLOOKUP($B236,'Institution Evaluation'!$A$55:$E$346,4,0),IFERROR(VLOOKUP($B236,'Privacy Analyst Evaluation'!$A$46:$E$120,4,0),""))&amp;""</f>
        <v/>
      </c>
      <c r="F236" s="229" t="str">
        <f>IFERROR(VLOOKUP($B236,'Institution Evaluation'!$A$55:$E$346,5,0),IFERROR(VLOOKUP($B236,'Privacy Analyst Evaluation'!$A$46:$E$120,5,0),""))&amp;""</f>
        <v/>
      </c>
      <c r="G236" s="230"/>
      <c r="H236" s="229" t="str">
        <f>IFERROR(IF($H235+1&gt;'(backend scoring)'!$Q$335,"",$H235+1),"")</f>
        <v/>
      </c>
      <c r="I236" s="229" t="str">
        <f>_xlfn.XLOOKUP($H236,'(backend scoring)'!$S$2:$S$333,'(backend scoring)'!$A$2:$A$333,"")</f>
        <v/>
      </c>
      <c r="J236" s="229" t="str">
        <f>IFERROR(VLOOKUP($I236,'Institution Evaluation'!$A$55:$E$346,2,0),IFERROR(VLOOKUP($I236,'Privacy Analyst Evaluation'!$A$46:$E$120,2,0),""))</f>
        <v/>
      </c>
      <c r="K236" s="229" t="str">
        <f>IFERROR(VLOOKUP($I236,'Institution Evaluation'!$A$55:$E$346,3,0),IFERROR(VLOOKUP($I236,'Privacy Analyst Evaluation'!$A$46:$E$120,3,0),""))&amp;""</f>
        <v/>
      </c>
      <c r="L236" s="229" t="str">
        <f>IFERROR(VLOOKUP($I236,'Institution Evaluation'!$A$55:$E$346,4,0),IFERROR(VLOOKUP($I236,'Privacy Analyst Evaluation'!$A$46:$E$120,4,0),""))&amp;""</f>
        <v/>
      </c>
      <c r="M236" s="229" t="str">
        <f>IFERROR(VLOOKUP($I236,'Institution Evaluation'!$A$55:$E$346,5,0),IFERROR(VLOOKUP($I236,'Privacy Analyst Evaluation'!$A$46:$E$120,5,0),""))&amp;""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c r="A237" s="229" t="str">
        <f>IFERROR(IF($A236+1&gt;'(backend scoring)'!$T$335,"",$A236+1),"")</f>
        <v/>
      </c>
      <c r="B237" s="229" t="str">
        <f>_xlfn.XLOOKUP($A237,'(backend scoring)'!$V$2:$V$333,'(backend scoring)'!$A$2:$A$333,"")</f>
        <v/>
      </c>
      <c r="C237" s="229" t="str">
        <f>IFERROR(VLOOKUP($B237,'Institution Evaluation'!$A$55:$E$346,2,0),IFERROR(VLOOKUP($B237,'Privacy Analyst Evaluation'!$A$46:$E$120,2,0),""))&amp;""</f>
        <v/>
      </c>
      <c r="D237" s="229" t="str">
        <f>IFERROR(VLOOKUP($B237,'Institution Evaluation'!$A$55:$E$346,3,0),IFERROR(VLOOKUP($B237,'Privacy Analyst Evaluation'!$A$46:$E$120,3,0),""))&amp;""</f>
        <v/>
      </c>
      <c r="E237" s="229" t="str">
        <f>IFERROR(VLOOKUP($B237,'Institution Evaluation'!$A$55:$E$346,4,0),IFERROR(VLOOKUP($B237,'Privacy Analyst Evaluation'!$A$46:$E$120,4,0),""))&amp;""</f>
        <v/>
      </c>
      <c r="F237" s="229" t="str">
        <f>IFERROR(VLOOKUP($B237,'Institution Evaluation'!$A$55:$E$346,5,0),IFERROR(VLOOKUP($B237,'Privacy Analyst Evaluation'!$A$46:$E$120,5,0),""))&amp;""</f>
        <v/>
      </c>
      <c r="G237" s="230"/>
      <c r="H237" s="229" t="str">
        <f>IFERROR(IF($H236+1&gt;'(backend scoring)'!$Q$335,"",$H236+1),"")</f>
        <v/>
      </c>
      <c r="I237" s="229" t="str">
        <f>_xlfn.XLOOKUP($H237,'(backend scoring)'!$S$2:$S$333,'(backend scoring)'!$A$2:$A$333,"")</f>
        <v/>
      </c>
      <c r="J237" s="229" t="str">
        <f>IFERROR(VLOOKUP($I237,'Institution Evaluation'!$A$55:$E$346,2,0),IFERROR(VLOOKUP($I237,'Privacy Analyst Evaluation'!$A$46:$E$120,2,0),""))</f>
        <v/>
      </c>
      <c r="K237" s="229" t="str">
        <f>IFERROR(VLOOKUP($I237,'Institution Evaluation'!$A$55:$E$346,3,0),IFERROR(VLOOKUP($I237,'Privacy Analyst Evaluation'!$A$46:$E$120,3,0),""))&amp;""</f>
        <v/>
      </c>
      <c r="L237" s="229" t="str">
        <f>IFERROR(VLOOKUP($I237,'Institution Evaluation'!$A$55:$E$346,4,0),IFERROR(VLOOKUP($I237,'Privacy Analyst Evaluation'!$A$46:$E$120,4,0),""))&amp;""</f>
        <v/>
      </c>
      <c r="M237" s="229" t="str">
        <f>IFERROR(VLOOKUP($I237,'Institution Evaluation'!$A$55:$E$346,5,0),IFERROR(VLOOKUP($I237,'Privacy Analyst Evaluation'!$A$46:$E$120,5,0),""))&amp;""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c r="A238" s="229" t="str">
        <f>IFERROR(IF($A237+1&gt;'(backend scoring)'!$T$335,"",$A237+1),"")</f>
        <v/>
      </c>
      <c r="B238" s="229" t="str">
        <f>_xlfn.XLOOKUP($A238,'(backend scoring)'!$V$2:$V$333,'(backend scoring)'!$A$2:$A$333,"")</f>
        <v/>
      </c>
      <c r="C238" s="229" t="str">
        <f>IFERROR(VLOOKUP($B238,'Institution Evaluation'!$A$55:$E$346,2,0),IFERROR(VLOOKUP($B238,'Privacy Analyst Evaluation'!$A$46:$E$120,2,0),""))&amp;""</f>
        <v/>
      </c>
      <c r="D238" s="229" t="str">
        <f>IFERROR(VLOOKUP($B238,'Institution Evaluation'!$A$55:$E$346,3,0),IFERROR(VLOOKUP($B238,'Privacy Analyst Evaluation'!$A$46:$E$120,3,0),""))&amp;""</f>
        <v/>
      </c>
      <c r="E238" s="229" t="str">
        <f>IFERROR(VLOOKUP($B238,'Institution Evaluation'!$A$55:$E$346,4,0),IFERROR(VLOOKUP($B238,'Privacy Analyst Evaluation'!$A$46:$E$120,4,0),""))&amp;""</f>
        <v/>
      </c>
      <c r="F238" s="229" t="str">
        <f>IFERROR(VLOOKUP($B238,'Institution Evaluation'!$A$55:$E$346,5,0),IFERROR(VLOOKUP($B238,'Privacy Analyst Evaluation'!$A$46:$E$120,5,0),""))&amp;""</f>
        <v/>
      </c>
      <c r="G238" s="230"/>
      <c r="H238" s="229" t="str">
        <f>IFERROR(IF($H237+1&gt;'(backend scoring)'!$Q$335,"",$H237+1),"")</f>
        <v/>
      </c>
      <c r="I238" s="229" t="str">
        <f>_xlfn.XLOOKUP($H238,'(backend scoring)'!$S$2:$S$333,'(backend scoring)'!$A$2:$A$333,"")</f>
        <v/>
      </c>
      <c r="J238" s="229" t="str">
        <f>IFERROR(VLOOKUP($I238,'Institution Evaluation'!$A$55:$E$346,2,0),IFERROR(VLOOKUP($I238,'Privacy Analyst Evaluation'!$A$46:$E$120,2,0),""))</f>
        <v/>
      </c>
      <c r="K238" s="229" t="str">
        <f>IFERROR(VLOOKUP($I238,'Institution Evaluation'!$A$55:$E$346,3,0),IFERROR(VLOOKUP($I238,'Privacy Analyst Evaluation'!$A$46:$E$120,3,0),""))&amp;""</f>
        <v/>
      </c>
      <c r="L238" s="229" t="str">
        <f>IFERROR(VLOOKUP($I238,'Institution Evaluation'!$A$55:$E$346,4,0),IFERROR(VLOOKUP($I238,'Privacy Analyst Evaluation'!$A$46:$E$120,4,0),""))&amp;""</f>
        <v/>
      </c>
      <c r="M238" s="229" t="str">
        <f>IFERROR(VLOOKUP($I238,'Institution Evaluation'!$A$55:$E$346,5,0),IFERROR(VLOOKUP($I238,'Privacy Analyst Evaluation'!$A$46:$E$120,5,0),""))&amp;""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c r="A239" s="229" t="str">
        <f>IFERROR(IF($A238+1&gt;'(backend scoring)'!$T$335,"",$A238+1),"")</f>
        <v/>
      </c>
      <c r="B239" s="229" t="str">
        <f>_xlfn.XLOOKUP($A239,'(backend scoring)'!$V$2:$V$333,'(backend scoring)'!$A$2:$A$333,"")</f>
        <v/>
      </c>
      <c r="C239" s="229" t="str">
        <f>IFERROR(VLOOKUP($B239,'Institution Evaluation'!$A$55:$E$346,2,0),IFERROR(VLOOKUP($B239,'Privacy Analyst Evaluation'!$A$46:$E$120,2,0),""))&amp;""</f>
        <v/>
      </c>
      <c r="D239" s="229" t="str">
        <f>IFERROR(VLOOKUP($B239,'Institution Evaluation'!$A$55:$E$346,3,0),IFERROR(VLOOKUP($B239,'Privacy Analyst Evaluation'!$A$46:$E$120,3,0),""))&amp;""</f>
        <v/>
      </c>
      <c r="E239" s="229" t="str">
        <f>IFERROR(VLOOKUP($B239,'Institution Evaluation'!$A$55:$E$346,4,0),IFERROR(VLOOKUP($B239,'Privacy Analyst Evaluation'!$A$46:$E$120,4,0),""))&amp;""</f>
        <v/>
      </c>
      <c r="F239" s="229" t="str">
        <f>IFERROR(VLOOKUP($B239,'Institution Evaluation'!$A$55:$E$346,5,0),IFERROR(VLOOKUP($B239,'Privacy Analyst Evaluation'!$A$46:$E$120,5,0),""))&amp;""</f>
        <v/>
      </c>
      <c r="G239" s="230"/>
      <c r="H239" s="229" t="str">
        <f>IFERROR(IF($H238+1&gt;'(backend scoring)'!$Q$335,"",$H238+1),"")</f>
        <v/>
      </c>
      <c r="I239" s="229" t="str">
        <f>_xlfn.XLOOKUP($H239,'(backend scoring)'!$S$2:$S$333,'(backend scoring)'!$A$2:$A$333,"")</f>
        <v/>
      </c>
      <c r="J239" s="229" t="str">
        <f>IFERROR(VLOOKUP($I239,'Institution Evaluation'!$A$55:$E$346,2,0),IFERROR(VLOOKUP($I239,'Privacy Analyst Evaluation'!$A$46:$E$120,2,0),""))</f>
        <v/>
      </c>
      <c r="K239" s="229" t="str">
        <f>IFERROR(VLOOKUP($I239,'Institution Evaluation'!$A$55:$E$346,3,0),IFERROR(VLOOKUP($I239,'Privacy Analyst Evaluation'!$A$46:$E$120,3,0),""))&amp;""</f>
        <v/>
      </c>
      <c r="L239" s="229" t="str">
        <f>IFERROR(VLOOKUP($I239,'Institution Evaluation'!$A$55:$E$346,4,0),IFERROR(VLOOKUP($I239,'Privacy Analyst Evaluation'!$A$46:$E$120,4,0),""))&amp;""</f>
        <v/>
      </c>
      <c r="M239" s="229" t="str">
        <f>IFERROR(VLOOKUP($I239,'Institution Evaluation'!$A$55:$E$346,5,0),IFERROR(VLOOKUP($I239,'Privacy Analyst Evaluation'!$A$46:$E$120,5,0),""))&amp;""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c r="A240" s="229" t="str">
        <f>IFERROR(IF($A239+1&gt;'(backend scoring)'!$T$335,"",$A239+1),"")</f>
        <v/>
      </c>
      <c r="B240" s="229" t="str">
        <f>_xlfn.XLOOKUP($A240,'(backend scoring)'!$V$2:$V$333,'(backend scoring)'!$A$2:$A$333,"")</f>
        <v/>
      </c>
      <c r="C240" s="229" t="str">
        <f>IFERROR(VLOOKUP($B240,'Institution Evaluation'!$A$55:$E$346,2,0),IFERROR(VLOOKUP($B240,'Privacy Analyst Evaluation'!$A$46:$E$120,2,0),""))&amp;""</f>
        <v/>
      </c>
      <c r="D240" s="229" t="str">
        <f>IFERROR(VLOOKUP($B240,'Institution Evaluation'!$A$55:$E$346,3,0),IFERROR(VLOOKUP($B240,'Privacy Analyst Evaluation'!$A$46:$E$120,3,0),""))&amp;""</f>
        <v/>
      </c>
      <c r="E240" s="229" t="str">
        <f>IFERROR(VLOOKUP($B240,'Institution Evaluation'!$A$55:$E$346,4,0),IFERROR(VLOOKUP($B240,'Privacy Analyst Evaluation'!$A$46:$E$120,4,0),""))&amp;""</f>
        <v/>
      </c>
      <c r="F240" s="229" t="str">
        <f>IFERROR(VLOOKUP($B240,'Institution Evaluation'!$A$55:$E$346,5,0),IFERROR(VLOOKUP($B240,'Privacy Analyst Evaluation'!$A$46:$E$120,5,0),""))&amp;""</f>
        <v/>
      </c>
      <c r="G240" s="230"/>
      <c r="H240" s="229" t="str">
        <f>IFERROR(IF($H239+1&gt;'(backend scoring)'!$Q$335,"",$H239+1),"")</f>
        <v/>
      </c>
      <c r="I240" s="229" t="str">
        <f>_xlfn.XLOOKUP($H240,'(backend scoring)'!$S$2:$S$333,'(backend scoring)'!$A$2:$A$333,"")</f>
        <v/>
      </c>
      <c r="J240" s="229" t="str">
        <f>IFERROR(VLOOKUP($I240,'Institution Evaluation'!$A$55:$E$346,2,0),IFERROR(VLOOKUP($I240,'Privacy Analyst Evaluation'!$A$46:$E$120,2,0),""))</f>
        <v/>
      </c>
      <c r="K240" s="229" t="str">
        <f>IFERROR(VLOOKUP($I240,'Institution Evaluation'!$A$55:$E$346,3,0),IFERROR(VLOOKUP($I240,'Privacy Analyst Evaluation'!$A$46:$E$120,3,0),""))&amp;""</f>
        <v/>
      </c>
      <c r="L240" s="229" t="str">
        <f>IFERROR(VLOOKUP($I240,'Institution Evaluation'!$A$55:$E$346,4,0),IFERROR(VLOOKUP($I240,'Privacy Analyst Evaluation'!$A$46:$E$120,4,0),""))&amp;""</f>
        <v/>
      </c>
      <c r="M240" s="229" t="str">
        <f>IFERROR(VLOOKUP($I240,'Institution Evaluation'!$A$55:$E$346,5,0),IFERROR(VLOOKUP($I240,'Privacy Analyst Evaluation'!$A$46:$E$120,5,0),""))&amp;""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c r="A241" s="229" t="str">
        <f>IFERROR(IF($A240+1&gt;'(backend scoring)'!$T$335,"",$A240+1),"")</f>
        <v/>
      </c>
      <c r="B241" s="229" t="str">
        <f>_xlfn.XLOOKUP($A241,'(backend scoring)'!$V$2:$V$333,'(backend scoring)'!$A$2:$A$333,"")</f>
        <v/>
      </c>
      <c r="C241" s="229" t="str">
        <f>IFERROR(VLOOKUP($B241,'Institution Evaluation'!$A$55:$E$346,2,0),IFERROR(VLOOKUP($B241,'Privacy Analyst Evaluation'!$A$46:$E$120,2,0),""))&amp;""</f>
        <v/>
      </c>
      <c r="D241" s="229" t="str">
        <f>IFERROR(VLOOKUP($B241,'Institution Evaluation'!$A$55:$E$346,3,0),IFERROR(VLOOKUP($B241,'Privacy Analyst Evaluation'!$A$46:$E$120,3,0),""))&amp;""</f>
        <v/>
      </c>
      <c r="E241" s="229" t="str">
        <f>IFERROR(VLOOKUP($B241,'Institution Evaluation'!$A$55:$E$346,4,0),IFERROR(VLOOKUP($B241,'Privacy Analyst Evaluation'!$A$46:$E$120,4,0),""))&amp;""</f>
        <v/>
      </c>
      <c r="F241" s="229" t="str">
        <f>IFERROR(VLOOKUP($B241,'Institution Evaluation'!$A$55:$E$346,5,0),IFERROR(VLOOKUP($B241,'Privacy Analyst Evaluation'!$A$46:$E$120,5,0),""))&amp;""</f>
        <v/>
      </c>
      <c r="G241" s="230"/>
      <c r="H241" s="229" t="str">
        <f>IFERROR(IF($H240+1&gt;'(backend scoring)'!$Q$335,"",$H240+1),"")</f>
        <v/>
      </c>
      <c r="I241" s="229" t="str">
        <f>_xlfn.XLOOKUP($H241,'(backend scoring)'!$S$2:$S$333,'(backend scoring)'!$A$2:$A$333,"")</f>
        <v/>
      </c>
      <c r="J241" s="229" t="str">
        <f>IFERROR(VLOOKUP($I241,'Institution Evaluation'!$A$55:$E$346,2,0),IFERROR(VLOOKUP($I241,'Privacy Analyst Evaluation'!$A$46:$E$120,2,0),""))</f>
        <v/>
      </c>
      <c r="K241" s="229" t="str">
        <f>IFERROR(VLOOKUP($I241,'Institution Evaluation'!$A$55:$E$346,3,0),IFERROR(VLOOKUP($I241,'Privacy Analyst Evaluation'!$A$46:$E$120,3,0),""))&amp;""</f>
        <v/>
      </c>
      <c r="L241" s="229" t="str">
        <f>IFERROR(VLOOKUP($I241,'Institution Evaluation'!$A$55:$E$346,4,0),IFERROR(VLOOKUP($I241,'Privacy Analyst Evaluation'!$A$46:$E$120,4,0),""))&amp;""</f>
        <v/>
      </c>
      <c r="M241" s="229" t="str">
        <f>IFERROR(VLOOKUP($I241,'Institution Evaluation'!$A$55:$E$346,5,0),IFERROR(VLOOKUP($I241,'Privacy Analyst Evaluation'!$A$46:$E$120,5,0),""))&amp;""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c r="A242" s="229" t="str">
        <f>IFERROR(IF($A241+1&gt;'(backend scoring)'!$T$335,"",$A241+1),"")</f>
        <v/>
      </c>
      <c r="B242" s="229" t="str">
        <f>_xlfn.XLOOKUP($A242,'(backend scoring)'!$V$2:$V$333,'(backend scoring)'!$A$2:$A$333,"")</f>
        <v/>
      </c>
      <c r="C242" s="229" t="str">
        <f>IFERROR(VLOOKUP($B242,'Institution Evaluation'!$A$55:$E$346,2,0),IFERROR(VLOOKUP($B242,'Privacy Analyst Evaluation'!$A$46:$E$120,2,0),""))&amp;""</f>
        <v/>
      </c>
      <c r="D242" s="229" t="str">
        <f>IFERROR(VLOOKUP($B242,'Institution Evaluation'!$A$55:$E$346,3,0),IFERROR(VLOOKUP($B242,'Privacy Analyst Evaluation'!$A$46:$E$120,3,0),""))&amp;""</f>
        <v/>
      </c>
      <c r="E242" s="229" t="str">
        <f>IFERROR(VLOOKUP($B242,'Institution Evaluation'!$A$55:$E$346,4,0),IFERROR(VLOOKUP($B242,'Privacy Analyst Evaluation'!$A$46:$E$120,4,0),""))&amp;""</f>
        <v/>
      </c>
      <c r="F242" s="229" t="str">
        <f>IFERROR(VLOOKUP($B242,'Institution Evaluation'!$A$55:$E$346,5,0),IFERROR(VLOOKUP($B242,'Privacy Analyst Evaluation'!$A$46:$E$120,5,0),""))&amp;""</f>
        <v/>
      </c>
      <c r="G242" s="230"/>
      <c r="H242" s="229" t="str">
        <f>IFERROR(IF($H241+1&gt;'(backend scoring)'!$Q$335,"",$H241+1),"")</f>
        <v/>
      </c>
      <c r="I242" s="229" t="str">
        <f>_xlfn.XLOOKUP($H242,'(backend scoring)'!$S$2:$S$333,'(backend scoring)'!$A$2:$A$333,"")</f>
        <v/>
      </c>
      <c r="J242" s="229" t="str">
        <f>IFERROR(VLOOKUP($I242,'Institution Evaluation'!$A$55:$E$346,2,0),IFERROR(VLOOKUP($I242,'Privacy Analyst Evaluation'!$A$46:$E$120,2,0),""))</f>
        <v/>
      </c>
      <c r="K242" s="229" t="str">
        <f>IFERROR(VLOOKUP($I242,'Institution Evaluation'!$A$55:$E$346,3,0),IFERROR(VLOOKUP($I242,'Privacy Analyst Evaluation'!$A$46:$E$120,3,0),""))&amp;""</f>
        <v/>
      </c>
      <c r="L242" s="229" t="str">
        <f>IFERROR(VLOOKUP($I242,'Institution Evaluation'!$A$55:$E$346,4,0),IFERROR(VLOOKUP($I242,'Privacy Analyst Evaluation'!$A$46:$E$120,4,0),""))&amp;""</f>
        <v/>
      </c>
      <c r="M242" s="229" t="str">
        <f>IFERROR(VLOOKUP($I242,'Institution Evaluation'!$A$55:$E$346,5,0),IFERROR(VLOOKUP($I242,'Privacy Analyst Evaluation'!$A$46:$E$120,5,0),""))&amp;""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c r="A243" s="229" t="str">
        <f>IFERROR(IF($A242+1&gt;'(backend scoring)'!$T$335,"",$A242+1),"")</f>
        <v/>
      </c>
      <c r="B243" s="229" t="str">
        <f>_xlfn.XLOOKUP($A243,'(backend scoring)'!$V$2:$V$333,'(backend scoring)'!$A$2:$A$333,"")</f>
        <v/>
      </c>
      <c r="C243" s="229" t="str">
        <f>IFERROR(VLOOKUP($B243,'Institution Evaluation'!$A$55:$E$346,2,0),IFERROR(VLOOKUP($B243,'Privacy Analyst Evaluation'!$A$46:$E$120,2,0),""))&amp;""</f>
        <v/>
      </c>
      <c r="D243" s="229" t="str">
        <f>IFERROR(VLOOKUP($B243,'Institution Evaluation'!$A$55:$E$346,3,0),IFERROR(VLOOKUP($B243,'Privacy Analyst Evaluation'!$A$46:$E$120,3,0),""))&amp;""</f>
        <v/>
      </c>
      <c r="E243" s="229" t="str">
        <f>IFERROR(VLOOKUP($B243,'Institution Evaluation'!$A$55:$E$346,4,0),IFERROR(VLOOKUP($B243,'Privacy Analyst Evaluation'!$A$46:$E$120,4,0),""))&amp;""</f>
        <v/>
      </c>
      <c r="F243" s="229" t="str">
        <f>IFERROR(VLOOKUP($B243,'Institution Evaluation'!$A$55:$E$346,5,0),IFERROR(VLOOKUP($B243,'Privacy Analyst Evaluation'!$A$46:$E$120,5,0),""))&amp;""</f>
        <v/>
      </c>
      <c r="G243" s="230"/>
      <c r="H243" s="229" t="str">
        <f>IFERROR(IF($H242+1&gt;'(backend scoring)'!$Q$335,"",$H242+1),"")</f>
        <v/>
      </c>
      <c r="I243" s="229" t="str">
        <f>_xlfn.XLOOKUP($H243,'(backend scoring)'!$S$2:$S$333,'(backend scoring)'!$A$2:$A$333,"")</f>
        <v/>
      </c>
      <c r="J243" s="229" t="str">
        <f>IFERROR(VLOOKUP($I243,'Institution Evaluation'!$A$55:$E$346,2,0),IFERROR(VLOOKUP($I243,'Privacy Analyst Evaluation'!$A$46:$E$120,2,0),""))</f>
        <v/>
      </c>
      <c r="K243" s="229" t="str">
        <f>IFERROR(VLOOKUP($I243,'Institution Evaluation'!$A$55:$E$346,3,0),IFERROR(VLOOKUP($I243,'Privacy Analyst Evaluation'!$A$46:$E$120,3,0),""))&amp;""</f>
        <v/>
      </c>
      <c r="L243" s="229" t="str">
        <f>IFERROR(VLOOKUP($I243,'Institution Evaluation'!$A$55:$E$346,4,0),IFERROR(VLOOKUP($I243,'Privacy Analyst Evaluation'!$A$46:$E$120,4,0),""))&amp;""</f>
        <v/>
      </c>
      <c r="M243" s="229" t="str">
        <f>IFERROR(VLOOKUP($I243,'Institution Evaluation'!$A$55:$E$346,5,0),IFERROR(VLOOKUP($I243,'Privacy Analyst Evaluation'!$A$46:$E$120,5,0),""))&amp;""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c r="A244" s="229" t="str">
        <f>IFERROR(IF($A243+1&gt;'(backend scoring)'!$T$335,"",$A243+1),"")</f>
        <v/>
      </c>
      <c r="B244" s="229" t="str">
        <f>_xlfn.XLOOKUP($A244,'(backend scoring)'!$V$2:$V$333,'(backend scoring)'!$A$2:$A$333,"")</f>
        <v/>
      </c>
      <c r="C244" s="229" t="str">
        <f>IFERROR(VLOOKUP($B244,'Institution Evaluation'!$A$55:$E$346,2,0),IFERROR(VLOOKUP($B244,'Privacy Analyst Evaluation'!$A$46:$E$120,2,0),""))&amp;""</f>
        <v/>
      </c>
      <c r="D244" s="229" t="str">
        <f>IFERROR(VLOOKUP($B244,'Institution Evaluation'!$A$55:$E$346,3,0),IFERROR(VLOOKUP($B244,'Privacy Analyst Evaluation'!$A$46:$E$120,3,0),""))&amp;""</f>
        <v/>
      </c>
      <c r="E244" s="229" t="str">
        <f>IFERROR(VLOOKUP($B244,'Institution Evaluation'!$A$55:$E$346,4,0),IFERROR(VLOOKUP($B244,'Privacy Analyst Evaluation'!$A$46:$E$120,4,0),""))&amp;""</f>
        <v/>
      </c>
      <c r="F244" s="229" t="str">
        <f>IFERROR(VLOOKUP($B244,'Institution Evaluation'!$A$55:$E$346,5,0),IFERROR(VLOOKUP($B244,'Privacy Analyst Evaluation'!$A$46:$E$120,5,0),""))&amp;""</f>
        <v/>
      </c>
      <c r="G244" s="230"/>
      <c r="H244" s="229" t="str">
        <f>IFERROR(IF($H243+1&gt;'(backend scoring)'!$Q$335,"",$H243+1),"")</f>
        <v/>
      </c>
      <c r="I244" s="229" t="str">
        <f>_xlfn.XLOOKUP($H244,'(backend scoring)'!$S$2:$S$333,'(backend scoring)'!$A$2:$A$333,"")</f>
        <v/>
      </c>
      <c r="J244" s="229" t="str">
        <f>IFERROR(VLOOKUP($I244,'Institution Evaluation'!$A$55:$E$346,2,0),IFERROR(VLOOKUP($I244,'Privacy Analyst Evaluation'!$A$46:$E$120,2,0),""))</f>
        <v/>
      </c>
      <c r="K244" s="229" t="str">
        <f>IFERROR(VLOOKUP($I244,'Institution Evaluation'!$A$55:$E$346,3,0),IFERROR(VLOOKUP($I244,'Privacy Analyst Evaluation'!$A$46:$E$120,3,0),""))&amp;""</f>
        <v/>
      </c>
      <c r="L244" s="229" t="str">
        <f>IFERROR(VLOOKUP($I244,'Institution Evaluation'!$A$55:$E$346,4,0),IFERROR(VLOOKUP($I244,'Privacy Analyst Evaluation'!$A$46:$E$120,4,0),""))&amp;""</f>
        <v/>
      </c>
      <c r="M244" s="229" t="str">
        <f>IFERROR(VLOOKUP($I244,'Institution Evaluation'!$A$55:$E$346,5,0),IFERROR(VLOOKUP($I244,'Privacy Analyst Evaluation'!$A$46:$E$120,5,0),""))&amp;""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c r="A245" s="229" t="str">
        <f>IFERROR(IF($A244+1&gt;'(backend scoring)'!$T$335,"",$A244+1),"")</f>
        <v/>
      </c>
      <c r="B245" s="229" t="str">
        <f>_xlfn.XLOOKUP($A245,'(backend scoring)'!$V$2:$V$333,'(backend scoring)'!$A$2:$A$333,"")</f>
        <v/>
      </c>
      <c r="C245" s="229" t="str">
        <f>IFERROR(VLOOKUP($B245,'Institution Evaluation'!$A$55:$E$346,2,0),IFERROR(VLOOKUP($B245,'Privacy Analyst Evaluation'!$A$46:$E$120,2,0),""))&amp;""</f>
        <v/>
      </c>
      <c r="D245" s="229" t="str">
        <f>IFERROR(VLOOKUP($B245,'Institution Evaluation'!$A$55:$E$346,3,0),IFERROR(VLOOKUP($B245,'Privacy Analyst Evaluation'!$A$46:$E$120,3,0),""))&amp;""</f>
        <v/>
      </c>
      <c r="E245" s="229" t="str">
        <f>IFERROR(VLOOKUP($B245,'Institution Evaluation'!$A$55:$E$346,4,0),IFERROR(VLOOKUP($B245,'Privacy Analyst Evaluation'!$A$46:$E$120,4,0),""))&amp;""</f>
        <v/>
      </c>
      <c r="F245" s="229" t="str">
        <f>IFERROR(VLOOKUP($B245,'Institution Evaluation'!$A$55:$E$346,5,0),IFERROR(VLOOKUP($B245,'Privacy Analyst Evaluation'!$A$46:$E$120,5,0),""))&amp;""</f>
        <v/>
      </c>
      <c r="G245" s="230"/>
      <c r="H245" s="229" t="str">
        <f>IFERROR(IF($H244+1&gt;'(backend scoring)'!$Q$335,"",$H244+1),"")</f>
        <v/>
      </c>
      <c r="I245" s="229" t="str">
        <f>_xlfn.XLOOKUP($H245,'(backend scoring)'!$S$2:$S$333,'(backend scoring)'!$A$2:$A$333,"")</f>
        <v/>
      </c>
      <c r="J245" s="229" t="str">
        <f>IFERROR(VLOOKUP($I245,'Institution Evaluation'!$A$55:$E$346,2,0),IFERROR(VLOOKUP($I245,'Privacy Analyst Evaluation'!$A$46:$E$120,2,0),""))</f>
        <v/>
      </c>
      <c r="K245" s="229" t="str">
        <f>IFERROR(VLOOKUP($I245,'Institution Evaluation'!$A$55:$E$346,3,0),IFERROR(VLOOKUP($I245,'Privacy Analyst Evaluation'!$A$46:$E$120,3,0),""))&amp;""</f>
        <v/>
      </c>
      <c r="L245" s="229" t="str">
        <f>IFERROR(VLOOKUP($I245,'Institution Evaluation'!$A$55:$E$346,4,0),IFERROR(VLOOKUP($I245,'Privacy Analyst Evaluation'!$A$46:$E$120,4,0),""))&amp;""</f>
        <v/>
      </c>
      <c r="M245" s="229" t="str">
        <f>IFERROR(VLOOKUP($I245,'Institution Evaluation'!$A$55:$E$346,5,0),IFERROR(VLOOKUP($I245,'Privacy Analyst Evaluation'!$A$46:$E$120,5,0),""))&amp;""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c r="A246" s="229" t="str">
        <f>IFERROR(IF($A245+1&gt;'(backend scoring)'!$T$335,"",$A245+1),"")</f>
        <v/>
      </c>
      <c r="B246" s="229" t="str">
        <f>_xlfn.XLOOKUP($A246,'(backend scoring)'!$V$2:$V$333,'(backend scoring)'!$A$2:$A$333,"")</f>
        <v/>
      </c>
      <c r="C246" s="229" t="str">
        <f>IFERROR(VLOOKUP($B246,'Institution Evaluation'!$A$55:$E$346,2,0),IFERROR(VLOOKUP($B246,'Privacy Analyst Evaluation'!$A$46:$E$120,2,0),""))&amp;""</f>
        <v/>
      </c>
      <c r="D246" s="229" t="str">
        <f>IFERROR(VLOOKUP($B246,'Institution Evaluation'!$A$55:$E$346,3,0),IFERROR(VLOOKUP($B246,'Privacy Analyst Evaluation'!$A$46:$E$120,3,0),""))&amp;""</f>
        <v/>
      </c>
      <c r="E246" s="229" t="str">
        <f>IFERROR(VLOOKUP($B246,'Institution Evaluation'!$A$55:$E$346,4,0),IFERROR(VLOOKUP($B246,'Privacy Analyst Evaluation'!$A$46:$E$120,4,0),""))&amp;""</f>
        <v/>
      </c>
      <c r="F246" s="229" t="str">
        <f>IFERROR(VLOOKUP($B246,'Institution Evaluation'!$A$55:$E$346,5,0),IFERROR(VLOOKUP($B246,'Privacy Analyst Evaluation'!$A$46:$E$120,5,0),""))&amp;""</f>
        <v/>
      </c>
      <c r="G246" s="230"/>
      <c r="H246" s="229" t="str">
        <f>IFERROR(IF($H245+1&gt;'(backend scoring)'!$Q$335,"",$H245+1),"")</f>
        <v/>
      </c>
      <c r="I246" s="229" t="str">
        <f>_xlfn.XLOOKUP($H246,'(backend scoring)'!$S$2:$S$333,'(backend scoring)'!$A$2:$A$333,"")</f>
        <v/>
      </c>
      <c r="J246" s="229" t="str">
        <f>IFERROR(VLOOKUP($I246,'Institution Evaluation'!$A$55:$E$346,2,0),IFERROR(VLOOKUP($I246,'Privacy Analyst Evaluation'!$A$46:$E$120,2,0),""))</f>
        <v/>
      </c>
      <c r="K246" s="229" t="str">
        <f>IFERROR(VLOOKUP($I246,'Institution Evaluation'!$A$55:$E$346,3,0),IFERROR(VLOOKUP($I246,'Privacy Analyst Evaluation'!$A$46:$E$120,3,0),""))&amp;""</f>
        <v/>
      </c>
      <c r="L246" s="229" t="str">
        <f>IFERROR(VLOOKUP($I246,'Institution Evaluation'!$A$55:$E$346,4,0),IFERROR(VLOOKUP($I246,'Privacy Analyst Evaluation'!$A$46:$E$120,4,0),""))&amp;""</f>
        <v/>
      </c>
      <c r="M246" s="229" t="str">
        <f>IFERROR(VLOOKUP($I246,'Institution Evaluation'!$A$55:$E$346,5,0),IFERROR(VLOOKUP($I246,'Privacy Analyst Evaluation'!$A$46:$E$120,5,0),""))&amp;""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c r="A247" s="229" t="str">
        <f>IFERROR(IF($A246+1&gt;'(backend scoring)'!$T$335,"",$A246+1),"")</f>
        <v/>
      </c>
      <c r="B247" s="229" t="str">
        <f>_xlfn.XLOOKUP($A247,'(backend scoring)'!$V$2:$V$333,'(backend scoring)'!$A$2:$A$333,"")</f>
        <v/>
      </c>
      <c r="C247" s="229" t="str">
        <f>IFERROR(VLOOKUP($B247,'Institution Evaluation'!$A$55:$E$346,2,0),IFERROR(VLOOKUP($B247,'Privacy Analyst Evaluation'!$A$46:$E$120,2,0),""))&amp;""</f>
        <v/>
      </c>
      <c r="D247" s="229" t="str">
        <f>IFERROR(VLOOKUP($B247,'Institution Evaluation'!$A$55:$E$346,3,0),IFERROR(VLOOKUP($B247,'Privacy Analyst Evaluation'!$A$46:$E$120,3,0),""))&amp;""</f>
        <v/>
      </c>
      <c r="E247" s="229" t="str">
        <f>IFERROR(VLOOKUP($B247,'Institution Evaluation'!$A$55:$E$346,4,0),IFERROR(VLOOKUP($B247,'Privacy Analyst Evaluation'!$A$46:$E$120,4,0),""))&amp;""</f>
        <v/>
      </c>
      <c r="F247" s="229" t="str">
        <f>IFERROR(VLOOKUP($B247,'Institution Evaluation'!$A$55:$E$346,5,0),IFERROR(VLOOKUP($B247,'Privacy Analyst Evaluation'!$A$46:$E$120,5,0),""))&amp;""</f>
        <v/>
      </c>
      <c r="G247" s="230"/>
      <c r="H247" s="229" t="str">
        <f>IFERROR(IF($H246+1&gt;'(backend scoring)'!$Q$335,"",$H246+1),"")</f>
        <v/>
      </c>
      <c r="I247" s="229" t="str">
        <f>_xlfn.XLOOKUP($H247,'(backend scoring)'!$S$2:$S$333,'(backend scoring)'!$A$2:$A$333,"")</f>
        <v/>
      </c>
      <c r="J247" s="229" t="str">
        <f>IFERROR(VLOOKUP($I247,'Institution Evaluation'!$A$55:$E$346,2,0),IFERROR(VLOOKUP($I247,'Privacy Analyst Evaluation'!$A$46:$E$120,2,0),""))</f>
        <v/>
      </c>
      <c r="K247" s="229" t="str">
        <f>IFERROR(VLOOKUP($I247,'Institution Evaluation'!$A$55:$E$346,3,0),IFERROR(VLOOKUP($I247,'Privacy Analyst Evaluation'!$A$46:$E$120,3,0),""))&amp;""</f>
        <v/>
      </c>
      <c r="L247" s="229" t="str">
        <f>IFERROR(VLOOKUP($I247,'Institution Evaluation'!$A$55:$E$346,4,0),IFERROR(VLOOKUP($I247,'Privacy Analyst Evaluation'!$A$46:$E$120,4,0),""))&amp;""</f>
        <v/>
      </c>
      <c r="M247" s="229" t="str">
        <f>IFERROR(VLOOKUP($I247,'Institution Evaluation'!$A$55:$E$346,5,0),IFERROR(VLOOKUP($I247,'Privacy Analyst Evaluation'!$A$46:$E$120,5,0),""))&amp;""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c r="A248" s="229" t="str">
        <f>IFERROR(IF($A247+1&gt;'(backend scoring)'!$T$335,"",$A247+1),"")</f>
        <v/>
      </c>
      <c r="B248" s="229" t="str">
        <f>_xlfn.XLOOKUP($A248,'(backend scoring)'!$V$2:$V$333,'(backend scoring)'!$A$2:$A$333,"")</f>
        <v/>
      </c>
      <c r="C248" s="229" t="str">
        <f>IFERROR(VLOOKUP($B248,'Institution Evaluation'!$A$55:$E$346,2,0),IFERROR(VLOOKUP($B248,'Privacy Analyst Evaluation'!$A$46:$E$120,2,0),""))&amp;""</f>
        <v/>
      </c>
      <c r="D248" s="229" t="str">
        <f>IFERROR(VLOOKUP($B248,'Institution Evaluation'!$A$55:$E$346,3,0),IFERROR(VLOOKUP($B248,'Privacy Analyst Evaluation'!$A$46:$E$120,3,0),""))&amp;""</f>
        <v/>
      </c>
      <c r="E248" s="229" t="str">
        <f>IFERROR(VLOOKUP($B248,'Institution Evaluation'!$A$55:$E$346,4,0),IFERROR(VLOOKUP($B248,'Privacy Analyst Evaluation'!$A$46:$E$120,4,0),""))&amp;""</f>
        <v/>
      </c>
      <c r="F248" s="229" t="str">
        <f>IFERROR(VLOOKUP($B248,'Institution Evaluation'!$A$55:$E$346,5,0),IFERROR(VLOOKUP($B248,'Privacy Analyst Evaluation'!$A$46:$E$120,5,0),""))&amp;""</f>
        <v/>
      </c>
      <c r="G248" s="230"/>
      <c r="H248" s="229" t="str">
        <f>IFERROR(IF($H247+1&gt;'(backend scoring)'!$Q$335,"",$H247+1),"")</f>
        <v/>
      </c>
      <c r="I248" s="229" t="str">
        <f>_xlfn.XLOOKUP($H248,'(backend scoring)'!$S$2:$S$333,'(backend scoring)'!$A$2:$A$333,"")</f>
        <v/>
      </c>
      <c r="J248" s="229" t="str">
        <f>IFERROR(VLOOKUP($I248,'Institution Evaluation'!$A$55:$E$346,2,0),IFERROR(VLOOKUP($I248,'Privacy Analyst Evaluation'!$A$46:$E$120,2,0),""))</f>
        <v/>
      </c>
      <c r="K248" s="229" t="str">
        <f>IFERROR(VLOOKUP($I248,'Institution Evaluation'!$A$55:$E$346,3,0),IFERROR(VLOOKUP($I248,'Privacy Analyst Evaluation'!$A$46:$E$120,3,0),""))&amp;""</f>
        <v/>
      </c>
      <c r="L248" s="229" t="str">
        <f>IFERROR(VLOOKUP($I248,'Institution Evaluation'!$A$55:$E$346,4,0),IFERROR(VLOOKUP($I248,'Privacy Analyst Evaluation'!$A$46:$E$120,4,0),""))&amp;""</f>
        <v/>
      </c>
      <c r="M248" s="229" t="str">
        <f>IFERROR(VLOOKUP($I248,'Institution Evaluation'!$A$55:$E$346,5,0),IFERROR(VLOOKUP($I248,'Privacy Analyst Evaluation'!$A$46:$E$120,5,0),""))&amp;""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c r="A249" s="229" t="str">
        <f>IFERROR(IF($A248+1&gt;'(backend scoring)'!$T$335,"",$A248+1),"")</f>
        <v/>
      </c>
      <c r="B249" s="229" t="str">
        <f>_xlfn.XLOOKUP($A249,'(backend scoring)'!$V$2:$V$333,'(backend scoring)'!$A$2:$A$333,"")</f>
        <v/>
      </c>
      <c r="C249" s="229" t="str">
        <f>IFERROR(VLOOKUP($B249,'Institution Evaluation'!$A$55:$E$346,2,0),IFERROR(VLOOKUP($B249,'Privacy Analyst Evaluation'!$A$46:$E$120,2,0),""))&amp;""</f>
        <v/>
      </c>
      <c r="D249" s="229" t="str">
        <f>IFERROR(VLOOKUP($B249,'Institution Evaluation'!$A$55:$E$346,3,0),IFERROR(VLOOKUP($B249,'Privacy Analyst Evaluation'!$A$46:$E$120,3,0),""))&amp;""</f>
        <v/>
      </c>
      <c r="E249" s="229" t="str">
        <f>IFERROR(VLOOKUP($B249,'Institution Evaluation'!$A$55:$E$346,4,0),IFERROR(VLOOKUP($B249,'Privacy Analyst Evaluation'!$A$46:$E$120,4,0),""))&amp;""</f>
        <v/>
      </c>
      <c r="F249" s="229" t="str">
        <f>IFERROR(VLOOKUP($B249,'Institution Evaluation'!$A$55:$E$346,5,0),IFERROR(VLOOKUP($B249,'Privacy Analyst Evaluation'!$A$46:$E$120,5,0),""))&amp;""</f>
        <v/>
      </c>
      <c r="G249" s="230"/>
      <c r="H249" s="229" t="str">
        <f>IFERROR(IF($H248+1&gt;'(backend scoring)'!$Q$335,"",$H248+1),"")</f>
        <v/>
      </c>
      <c r="I249" s="229" t="str">
        <f>_xlfn.XLOOKUP($H249,'(backend scoring)'!$S$2:$S$333,'(backend scoring)'!$A$2:$A$333,"")</f>
        <v/>
      </c>
      <c r="J249" s="229" t="str">
        <f>IFERROR(VLOOKUP($I249,'Institution Evaluation'!$A$55:$E$346,2,0),IFERROR(VLOOKUP($I249,'Privacy Analyst Evaluation'!$A$46:$E$120,2,0),""))</f>
        <v/>
      </c>
      <c r="K249" s="229" t="str">
        <f>IFERROR(VLOOKUP($I249,'Institution Evaluation'!$A$55:$E$346,3,0),IFERROR(VLOOKUP($I249,'Privacy Analyst Evaluation'!$A$46:$E$120,3,0),""))&amp;""</f>
        <v/>
      </c>
      <c r="L249" s="229" t="str">
        <f>IFERROR(VLOOKUP($I249,'Institution Evaluation'!$A$55:$E$346,4,0),IFERROR(VLOOKUP($I249,'Privacy Analyst Evaluation'!$A$46:$E$120,4,0),""))&amp;""</f>
        <v/>
      </c>
      <c r="M249" s="229" t="str">
        <f>IFERROR(VLOOKUP($I249,'Institution Evaluation'!$A$55:$E$346,5,0),IFERROR(VLOOKUP($I249,'Privacy Analyst Evaluation'!$A$46:$E$120,5,0),""))&amp;""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c r="A250" s="229" t="str">
        <f>IFERROR(IF($A249+1&gt;'(backend scoring)'!$T$335,"",$A249+1),"")</f>
        <v/>
      </c>
      <c r="B250" s="229" t="str">
        <f>_xlfn.XLOOKUP($A250,'(backend scoring)'!$V$2:$V$333,'(backend scoring)'!$A$2:$A$333,"")</f>
        <v/>
      </c>
      <c r="C250" s="229" t="str">
        <f>IFERROR(VLOOKUP($B250,'Institution Evaluation'!$A$55:$E$346,2,0),IFERROR(VLOOKUP($B250,'Privacy Analyst Evaluation'!$A$46:$E$120,2,0),""))&amp;""</f>
        <v/>
      </c>
      <c r="D250" s="229" t="str">
        <f>IFERROR(VLOOKUP($B250,'Institution Evaluation'!$A$55:$E$346,3,0),IFERROR(VLOOKUP($B250,'Privacy Analyst Evaluation'!$A$46:$E$120,3,0),""))&amp;""</f>
        <v/>
      </c>
      <c r="E250" s="229" t="str">
        <f>IFERROR(VLOOKUP($B250,'Institution Evaluation'!$A$55:$E$346,4,0),IFERROR(VLOOKUP($B250,'Privacy Analyst Evaluation'!$A$46:$E$120,4,0),""))&amp;""</f>
        <v/>
      </c>
      <c r="F250" s="229" t="str">
        <f>IFERROR(VLOOKUP($B250,'Institution Evaluation'!$A$55:$E$346,5,0),IFERROR(VLOOKUP($B250,'Privacy Analyst Evaluation'!$A$46:$E$120,5,0),""))&amp;""</f>
        <v/>
      </c>
      <c r="G250" s="230"/>
      <c r="H250" s="229" t="str">
        <f>IFERROR(IF($H249+1&gt;'(backend scoring)'!$Q$335,"",$H249+1),"")</f>
        <v/>
      </c>
      <c r="I250" s="229" t="str">
        <f>_xlfn.XLOOKUP($H250,'(backend scoring)'!$S$2:$S$333,'(backend scoring)'!$A$2:$A$333,"")</f>
        <v/>
      </c>
      <c r="J250" s="229" t="str">
        <f>IFERROR(VLOOKUP($I250,'Institution Evaluation'!$A$55:$E$346,2,0),IFERROR(VLOOKUP($I250,'Privacy Analyst Evaluation'!$A$46:$E$120,2,0),""))</f>
        <v/>
      </c>
      <c r="K250" s="229" t="str">
        <f>IFERROR(VLOOKUP($I250,'Institution Evaluation'!$A$55:$E$346,3,0),IFERROR(VLOOKUP($I250,'Privacy Analyst Evaluation'!$A$46:$E$120,3,0),""))&amp;""</f>
        <v/>
      </c>
      <c r="L250" s="229" t="str">
        <f>IFERROR(VLOOKUP($I250,'Institution Evaluation'!$A$55:$E$346,4,0),IFERROR(VLOOKUP($I250,'Privacy Analyst Evaluation'!$A$46:$E$120,4,0),""))&amp;""</f>
        <v/>
      </c>
      <c r="M250" s="229" t="str">
        <f>IFERROR(VLOOKUP($I250,'Institution Evaluation'!$A$55:$E$346,5,0),IFERROR(VLOOKUP($I250,'Privacy Analyst Evaluation'!$A$46:$E$120,5,0),""))&amp;""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c r="A251" s="229" t="str">
        <f>IFERROR(IF($A250+1&gt;'(backend scoring)'!$T$335,"",$A250+1),"")</f>
        <v/>
      </c>
      <c r="B251" s="229" t="str">
        <f>_xlfn.XLOOKUP($A251,'(backend scoring)'!$V$2:$V$333,'(backend scoring)'!$A$2:$A$333,"")</f>
        <v/>
      </c>
      <c r="C251" s="229" t="str">
        <f>IFERROR(VLOOKUP($B251,'Institution Evaluation'!$A$55:$E$346,2,0),IFERROR(VLOOKUP($B251,'Privacy Analyst Evaluation'!$A$46:$E$120,2,0),""))&amp;""</f>
        <v/>
      </c>
      <c r="D251" s="229" t="str">
        <f>IFERROR(VLOOKUP($B251,'Institution Evaluation'!$A$55:$E$346,3,0),IFERROR(VLOOKUP($B251,'Privacy Analyst Evaluation'!$A$46:$E$120,3,0),""))&amp;""</f>
        <v/>
      </c>
      <c r="E251" s="229" t="str">
        <f>IFERROR(VLOOKUP($B251,'Institution Evaluation'!$A$55:$E$346,4,0),IFERROR(VLOOKUP($B251,'Privacy Analyst Evaluation'!$A$46:$E$120,4,0),""))&amp;""</f>
        <v/>
      </c>
      <c r="F251" s="229" t="str">
        <f>IFERROR(VLOOKUP($B251,'Institution Evaluation'!$A$55:$E$346,5,0),IFERROR(VLOOKUP($B251,'Privacy Analyst Evaluation'!$A$46:$E$120,5,0),""))&amp;""</f>
        <v/>
      </c>
      <c r="G251" s="230"/>
      <c r="H251" s="229" t="str">
        <f>IFERROR(IF($H250+1&gt;'(backend scoring)'!$Q$335,"",$H250+1),"")</f>
        <v/>
      </c>
      <c r="I251" s="229" t="str">
        <f>_xlfn.XLOOKUP($H251,'(backend scoring)'!$S$2:$S$333,'(backend scoring)'!$A$2:$A$333,"")</f>
        <v/>
      </c>
      <c r="J251" s="229" t="str">
        <f>IFERROR(VLOOKUP($I251,'Institution Evaluation'!$A$55:$E$346,2,0),IFERROR(VLOOKUP($I251,'Privacy Analyst Evaluation'!$A$46:$E$120,2,0),""))</f>
        <v/>
      </c>
      <c r="K251" s="229" t="str">
        <f>IFERROR(VLOOKUP($I251,'Institution Evaluation'!$A$55:$E$346,3,0),IFERROR(VLOOKUP($I251,'Privacy Analyst Evaluation'!$A$46:$E$120,3,0),""))&amp;""</f>
        <v/>
      </c>
      <c r="L251" s="229" t="str">
        <f>IFERROR(VLOOKUP($I251,'Institution Evaluation'!$A$55:$E$346,4,0),IFERROR(VLOOKUP($I251,'Privacy Analyst Evaluation'!$A$46:$E$120,4,0),""))&amp;""</f>
        <v/>
      </c>
      <c r="M251" s="229" t="str">
        <f>IFERROR(VLOOKUP($I251,'Institution Evaluation'!$A$55:$E$346,5,0),IFERROR(VLOOKUP($I251,'Privacy Analyst Evaluation'!$A$46:$E$120,5,0),""))&amp;""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c r="A252" s="229" t="str">
        <f>IFERROR(IF($A251+1&gt;'(backend scoring)'!$T$335,"",$A251+1),"")</f>
        <v/>
      </c>
      <c r="B252" s="229" t="str">
        <f>_xlfn.XLOOKUP($A252,'(backend scoring)'!$V$2:$V$333,'(backend scoring)'!$A$2:$A$333,"")</f>
        <v/>
      </c>
      <c r="C252" s="229" t="str">
        <f>IFERROR(VLOOKUP($B252,'Institution Evaluation'!$A$55:$E$346,2,0),IFERROR(VLOOKUP($B252,'Privacy Analyst Evaluation'!$A$46:$E$120,2,0),""))&amp;""</f>
        <v/>
      </c>
      <c r="D252" s="229" t="str">
        <f>IFERROR(VLOOKUP($B252,'Institution Evaluation'!$A$55:$E$346,3,0),IFERROR(VLOOKUP($B252,'Privacy Analyst Evaluation'!$A$46:$E$120,3,0),""))&amp;""</f>
        <v/>
      </c>
      <c r="E252" s="229" t="str">
        <f>IFERROR(VLOOKUP($B252,'Institution Evaluation'!$A$55:$E$346,4,0),IFERROR(VLOOKUP($B252,'Privacy Analyst Evaluation'!$A$46:$E$120,4,0),""))&amp;""</f>
        <v/>
      </c>
      <c r="F252" s="229" t="str">
        <f>IFERROR(VLOOKUP($B252,'Institution Evaluation'!$A$55:$E$346,5,0),IFERROR(VLOOKUP($B252,'Privacy Analyst Evaluation'!$A$46:$E$120,5,0),""))&amp;""</f>
        <v/>
      </c>
      <c r="G252" s="230"/>
      <c r="H252" s="229" t="str">
        <f>IFERROR(IF($H251+1&gt;'(backend scoring)'!$Q$335,"",$H251+1),"")</f>
        <v/>
      </c>
      <c r="I252" s="229" t="str">
        <f>_xlfn.XLOOKUP($H252,'(backend scoring)'!$S$2:$S$333,'(backend scoring)'!$A$2:$A$333,"")</f>
        <v/>
      </c>
      <c r="J252" s="229" t="str">
        <f>IFERROR(VLOOKUP($I252,'Institution Evaluation'!$A$55:$E$346,2,0),IFERROR(VLOOKUP($I252,'Privacy Analyst Evaluation'!$A$46:$E$120,2,0),""))</f>
        <v/>
      </c>
      <c r="K252" s="229" t="str">
        <f>IFERROR(VLOOKUP($I252,'Institution Evaluation'!$A$55:$E$346,3,0),IFERROR(VLOOKUP($I252,'Privacy Analyst Evaluation'!$A$46:$E$120,3,0),""))&amp;""</f>
        <v/>
      </c>
      <c r="L252" s="229" t="str">
        <f>IFERROR(VLOOKUP($I252,'Institution Evaluation'!$A$55:$E$346,4,0),IFERROR(VLOOKUP($I252,'Privacy Analyst Evaluation'!$A$46:$E$120,4,0),""))&amp;""</f>
        <v/>
      </c>
      <c r="M252" s="229" t="str">
        <f>IFERROR(VLOOKUP($I252,'Institution Evaluation'!$A$55:$E$346,5,0),IFERROR(VLOOKUP($I252,'Privacy Analyst Evaluation'!$A$46:$E$120,5,0),""))&amp;""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c r="A253" s="229" t="str">
        <f>IFERROR(IF($A252+1&gt;'(backend scoring)'!$T$335,"",$A252+1),"")</f>
        <v/>
      </c>
      <c r="B253" s="229" t="str">
        <f>_xlfn.XLOOKUP($A253,'(backend scoring)'!$V$2:$V$333,'(backend scoring)'!$A$2:$A$333,"")</f>
        <v/>
      </c>
      <c r="C253" s="229" t="str">
        <f>IFERROR(VLOOKUP($B253,'Institution Evaluation'!$A$55:$E$346,2,0),IFERROR(VLOOKUP($B253,'Privacy Analyst Evaluation'!$A$46:$E$120,2,0),""))&amp;""</f>
        <v/>
      </c>
      <c r="D253" s="229" t="str">
        <f>IFERROR(VLOOKUP($B253,'Institution Evaluation'!$A$55:$E$346,3,0),IFERROR(VLOOKUP($B253,'Privacy Analyst Evaluation'!$A$46:$E$120,3,0),""))&amp;""</f>
        <v/>
      </c>
      <c r="E253" s="229" t="str">
        <f>IFERROR(VLOOKUP($B253,'Institution Evaluation'!$A$55:$E$346,4,0),IFERROR(VLOOKUP($B253,'Privacy Analyst Evaluation'!$A$46:$E$120,4,0),""))&amp;""</f>
        <v/>
      </c>
      <c r="F253" s="229" t="str">
        <f>IFERROR(VLOOKUP($B253,'Institution Evaluation'!$A$55:$E$346,5,0),IFERROR(VLOOKUP($B253,'Privacy Analyst Evaluation'!$A$46:$E$120,5,0),""))&amp;""</f>
        <v/>
      </c>
      <c r="G253" s="230"/>
      <c r="H253" s="229" t="str">
        <f>IFERROR(IF($H252+1&gt;'(backend scoring)'!$Q$335,"",$H252+1),"")</f>
        <v/>
      </c>
      <c r="I253" s="229" t="str">
        <f>_xlfn.XLOOKUP($H253,'(backend scoring)'!$S$2:$S$333,'(backend scoring)'!$A$2:$A$333,"")</f>
        <v/>
      </c>
      <c r="J253" s="229" t="str">
        <f>IFERROR(VLOOKUP($I253,'Institution Evaluation'!$A$55:$E$346,2,0),IFERROR(VLOOKUP($I253,'Privacy Analyst Evaluation'!$A$46:$E$120,2,0),""))</f>
        <v/>
      </c>
      <c r="K253" s="229" t="str">
        <f>IFERROR(VLOOKUP($I253,'Institution Evaluation'!$A$55:$E$346,3,0),IFERROR(VLOOKUP($I253,'Privacy Analyst Evaluation'!$A$46:$E$120,3,0),""))&amp;""</f>
        <v/>
      </c>
      <c r="L253" s="229" t="str">
        <f>IFERROR(VLOOKUP($I253,'Institution Evaluation'!$A$55:$E$346,4,0),IFERROR(VLOOKUP($I253,'Privacy Analyst Evaluation'!$A$46:$E$120,4,0),""))&amp;""</f>
        <v/>
      </c>
      <c r="M253" s="229" t="str">
        <f>IFERROR(VLOOKUP($I253,'Institution Evaluation'!$A$55:$E$346,5,0),IFERROR(VLOOKUP($I253,'Privacy Analyst Evaluation'!$A$46:$E$120,5,0),""))&amp;""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c r="A254" s="229" t="str">
        <f>IFERROR(IF($A253+1&gt;'(backend scoring)'!$T$335,"",$A253+1),"")</f>
        <v/>
      </c>
      <c r="B254" s="229" t="str">
        <f>_xlfn.XLOOKUP($A254,'(backend scoring)'!$V$2:$V$333,'(backend scoring)'!$A$2:$A$333,"")</f>
        <v/>
      </c>
      <c r="C254" s="229" t="str">
        <f>IFERROR(VLOOKUP($B254,'Institution Evaluation'!$A$55:$E$346,2,0),IFERROR(VLOOKUP($B254,'Privacy Analyst Evaluation'!$A$46:$E$120,2,0),""))&amp;""</f>
        <v/>
      </c>
      <c r="D254" s="229" t="str">
        <f>IFERROR(VLOOKUP($B254,'Institution Evaluation'!$A$55:$E$346,3,0),IFERROR(VLOOKUP($B254,'Privacy Analyst Evaluation'!$A$46:$E$120,3,0),""))&amp;""</f>
        <v/>
      </c>
      <c r="E254" s="229" t="str">
        <f>IFERROR(VLOOKUP($B254,'Institution Evaluation'!$A$55:$E$346,4,0),IFERROR(VLOOKUP($B254,'Privacy Analyst Evaluation'!$A$46:$E$120,4,0),""))&amp;""</f>
        <v/>
      </c>
      <c r="F254" s="229" t="str">
        <f>IFERROR(VLOOKUP($B254,'Institution Evaluation'!$A$55:$E$346,5,0),IFERROR(VLOOKUP($B254,'Privacy Analyst Evaluation'!$A$46:$E$120,5,0),""))&amp;""</f>
        <v/>
      </c>
      <c r="G254" s="230"/>
      <c r="H254" s="229" t="str">
        <f>IFERROR(IF($H253+1&gt;'(backend scoring)'!$Q$335,"",$H253+1),"")</f>
        <v/>
      </c>
      <c r="I254" s="229" t="str">
        <f>_xlfn.XLOOKUP($H254,'(backend scoring)'!$S$2:$S$333,'(backend scoring)'!$A$2:$A$333,"")</f>
        <v/>
      </c>
      <c r="J254" s="229" t="str">
        <f>IFERROR(VLOOKUP($I254,'Institution Evaluation'!$A$55:$E$346,2,0),IFERROR(VLOOKUP($I254,'Privacy Analyst Evaluation'!$A$46:$E$120,2,0),""))</f>
        <v/>
      </c>
      <c r="K254" s="229" t="str">
        <f>IFERROR(VLOOKUP($I254,'Institution Evaluation'!$A$55:$E$346,3,0),IFERROR(VLOOKUP($I254,'Privacy Analyst Evaluation'!$A$46:$E$120,3,0),""))&amp;""</f>
        <v/>
      </c>
      <c r="L254" s="229" t="str">
        <f>IFERROR(VLOOKUP($I254,'Institution Evaluation'!$A$55:$E$346,4,0),IFERROR(VLOOKUP($I254,'Privacy Analyst Evaluation'!$A$46:$E$120,4,0),""))&amp;""</f>
        <v/>
      </c>
      <c r="M254" s="229" t="str">
        <f>IFERROR(VLOOKUP($I254,'Institution Evaluation'!$A$55:$E$346,5,0),IFERROR(VLOOKUP($I254,'Privacy Analyst Evaluation'!$A$46:$E$120,5,0),""))&amp;""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c r="A255" s="229" t="str">
        <f>IFERROR(IF($A254+1&gt;'(backend scoring)'!$T$335,"",$A254+1),"")</f>
        <v/>
      </c>
      <c r="B255" s="229" t="str">
        <f>_xlfn.XLOOKUP($A255,'(backend scoring)'!$V$2:$V$333,'(backend scoring)'!$A$2:$A$333,"")</f>
        <v/>
      </c>
      <c r="C255" s="229" t="str">
        <f>IFERROR(VLOOKUP($B255,'Institution Evaluation'!$A$55:$E$346,2,0),IFERROR(VLOOKUP($B255,'Privacy Analyst Evaluation'!$A$46:$E$120,2,0),""))&amp;""</f>
        <v/>
      </c>
      <c r="D255" s="229" t="str">
        <f>IFERROR(VLOOKUP($B255,'Institution Evaluation'!$A$55:$E$346,3,0),IFERROR(VLOOKUP($B255,'Privacy Analyst Evaluation'!$A$46:$E$120,3,0),""))&amp;""</f>
        <v/>
      </c>
      <c r="E255" s="229" t="str">
        <f>IFERROR(VLOOKUP($B255,'Institution Evaluation'!$A$55:$E$346,4,0),IFERROR(VLOOKUP($B255,'Privacy Analyst Evaluation'!$A$46:$E$120,4,0),""))&amp;""</f>
        <v/>
      </c>
      <c r="F255" s="229" t="str">
        <f>IFERROR(VLOOKUP($B255,'Institution Evaluation'!$A$55:$E$346,5,0),IFERROR(VLOOKUP($B255,'Privacy Analyst Evaluation'!$A$46:$E$120,5,0),""))&amp;""</f>
        <v/>
      </c>
      <c r="G255" s="230"/>
      <c r="H255" s="229" t="str">
        <f>IFERROR(IF($H254+1&gt;'(backend scoring)'!$Q$335,"",$H254+1),"")</f>
        <v/>
      </c>
      <c r="I255" s="229" t="str">
        <f>_xlfn.XLOOKUP($H255,'(backend scoring)'!$S$2:$S$333,'(backend scoring)'!$A$2:$A$333,"")</f>
        <v/>
      </c>
      <c r="J255" s="229" t="str">
        <f>IFERROR(VLOOKUP($I255,'Institution Evaluation'!$A$55:$E$346,2,0),IFERROR(VLOOKUP($I255,'Privacy Analyst Evaluation'!$A$46:$E$120,2,0),""))</f>
        <v/>
      </c>
      <c r="K255" s="229" t="str">
        <f>IFERROR(VLOOKUP($I255,'Institution Evaluation'!$A$55:$E$346,3,0),IFERROR(VLOOKUP($I255,'Privacy Analyst Evaluation'!$A$46:$E$120,3,0),""))&amp;""</f>
        <v/>
      </c>
      <c r="L255" s="229" t="str">
        <f>IFERROR(VLOOKUP($I255,'Institution Evaluation'!$A$55:$E$346,4,0),IFERROR(VLOOKUP($I255,'Privacy Analyst Evaluation'!$A$46:$E$120,4,0),""))&amp;""</f>
        <v/>
      </c>
      <c r="M255" s="229" t="str">
        <f>IFERROR(VLOOKUP($I255,'Institution Evaluation'!$A$55:$E$346,5,0),IFERROR(VLOOKUP($I255,'Privacy Analyst Evaluation'!$A$46:$E$120,5,0),""))&amp;""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c r="A256" s="229" t="str">
        <f>IFERROR(IF($A255+1&gt;'(backend scoring)'!$T$335,"",$A255+1),"")</f>
        <v/>
      </c>
      <c r="B256" s="229" t="str">
        <f>_xlfn.XLOOKUP($A256,'(backend scoring)'!$V$2:$V$333,'(backend scoring)'!$A$2:$A$333,"")</f>
        <v/>
      </c>
      <c r="C256" s="229" t="str">
        <f>IFERROR(VLOOKUP($B256,'Institution Evaluation'!$A$55:$E$346,2,0),IFERROR(VLOOKUP($B256,'Privacy Analyst Evaluation'!$A$46:$E$120,2,0),""))&amp;""</f>
        <v/>
      </c>
      <c r="D256" s="229" t="str">
        <f>IFERROR(VLOOKUP($B256,'Institution Evaluation'!$A$55:$E$346,3,0),IFERROR(VLOOKUP($B256,'Privacy Analyst Evaluation'!$A$46:$E$120,3,0),""))&amp;""</f>
        <v/>
      </c>
      <c r="E256" s="229" t="str">
        <f>IFERROR(VLOOKUP($B256,'Institution Evaluation'!$A$55:$E$346,4,0),IFERROR(VLOOKUP($B256,'Privacy Analyst Evaluation'!$A$46:$E$120,4,0),""))&amp;""</f>
        <v/>
      </c>
      <c r="F256" s="229" t="str">
        <f>IFERROR(VLOOKUP($B256,'Institution Evaluation'!$A$55:$E$346,5,0),IFERROR(VLOOKUP($B256,'Privacy Analyst Evaluation'!$A$46:$E$120,5,0),""))&amp;""</f>
        <v/>
      </c>
      <c r="G256" s="230"/>
      <c r="H256" s="229" t="str">
        <f>IFERROR(IF($H255+1&gt;'(backend scoring)'!$Q$335,"",$H255+1),"")</f>
        <v/>
      </c>
      <c r="I256" s="229" t="str">
        <f>_xlfn.XLOOKUP($H256,'(backend scoring)'!$S$2:$S$333,'(backend scoring)'!$A$2:$A$333,"")</f>
        <v/>
      </c>
      <c r="J256" s="229" t="str">
        <f>IFERROR(VLOOKUP($I256,'Institution Evaluation'!$A$55:$E$346,2,0),IFERROR(VLOOKUP($I256,'Privacy Analyst Evaluation'!$A$46:$E$120,2,0),""))</f>
        <v/>
      </c>
      <c r="K256" s="229" t="str">
        <f>IFERROR(VLOOKUP($I256,'Institution Evaluation'!$A$55:$E$346,3,0),IFERROR(VLOOKUP($I256,'Privacy Analyst Evaluation'!$A$46:$E$120,3,0),""))&amp;""</f>
        <v/>
      </c>
      <c r="L256" s="229" t="str">
        <f>IFERROR(VLOOKUP($I256,'Institution Evaluation'!$A$55:$E$346,4,0),IFERROR(VLOOKUP($I256,'Privacy Analyst Evaluation'!$A$46:$E$120,4,0),""))&amp;""</f>
        <v/>
      </c>
      <c r="M256" s="229" t="str">
        <f>IFERROR(VLOOKUP($I256,'Institution Evaluation'!$A$55:$E$346,5,0),IFERROR(VLOOKUP($I256,'Privacy Analyst Evaluation'!$A$46:$E$120,5,0),""))&amp;""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c r="A257" s="229" t="str">
        <f>IFERROR(IF($A256+1&gt;'(backend scoring)'!$T$335,"",$A256+1),"")</f>
        <v/>
      </c>
      <c r="B257" s="229" t="str">
        <f>_xlfn.XLOOKUP($A257,'(backend scoring)'!$V$2:$V$333,'(backend scoring)'!$A$2:$A$333,"")</f>
        <v/>
      </c>
      <c r="C257" s="229" t="str">
        <f>IFERROR(VLOOKUP($B257,'Institution Evaluation'!$A$55:$E$346,2,0),IFERROR(VLOOKUP($B257,'Privacy Analyst Evaluation'!$A$46:$E$120,2,0),""))&amp;""</f>
        <v/>
      </c>
      <c r="D257" s="229" t="str">
        <f>IFERROR(VLOOKUP($B257,'Institution Evaluation'!$A$55:$E$346,3,0),IFERROR(VLOOKUP($B257,'Privacy Analyst Evaluation'!$A$46:$E$120,3,0),""))&amp;""</f>
        <v/>
      </c>
      <c r="E257" s="229" t="str">
        <f>IFERROR(VLOOKUP($B257,'Institution Evaluation'!$A$55:$E$346,4,0),IFERROR(VLOOKUP($B257,'Privacy Analyst Evaluation'!$A$46:$E$120,4,0),""))&amp;""</f>
        <v/>
      </c>
      <c r="F257" s="229" t="str">
        <f>IFERROR(VLOOKUP($B257,'Institution Evaluation'!$A$55:$E$346,5,0),IFERROR(VLOOKUP($B257,'Privacy Analyst Evaluation'!$A$46:$E$120,5,0),""))&amp;""</f>
        <v/>
      </c>
      <c r="G257" s="230"/>
      <c r="H257" s="229" t="str">
        <f>IFERROR(IF($H256+1&gt;'(backend scoring)'!$Q$335,"",$H256+1),"")</f>
        <v/>
      </c>
      <c r="I257" s="229" t="str">
        <f>_xlfn.XLOOKUP($H257,'(backend scoring)'!$S$2:$S$333,'(backend scoring)'!$A$2:$A$333,"")</f>
        <v/>
      </c>
      <c r="J257" s="229" t="str">
        <f>IFERROR(VLOOKUP($I257,'Institution Evaluation'!$A$55:$E$346,2,0),IFERROR(VLOOKUP($I257,'Privacy Analyst Evaluation'!$A$46:$E$120,2,0),""))</f>
        <v/>
      </c>
      <c r="K257" s="229" t="str">
        <f>IFERROR(VLOOKUP($I257,'Institution Evaluation'!$A$55:$E$346,3,0),IFERROR(VLOOKUP($I257,'Privacy Analyst Evaluation'!$A$46:$E$120,3,0),""))&amp;""</f>
        <v/>
      </c>
      <c r="L257" s="229" t="str">
        <f>IFERROR(VLOOKUP($I257,'Institution Evaluation'!$A$55:$E$346,4,0),IFERROR(VLOOKUP($I257,'Privacy Analyst Evaluation'!$A$46:$E$120,4,0),""))&amp;""</f>
        <v/>
      </c>
      <c r="M257" s="229" t="str">
        <f>IFERROR(VLOOKUP($I257,'Institution Evaluation'!$A$55:$E$346,5,0),IFERROR(VLOOKUP($I257,'Privacy Analyst Evaluation'!$A$46:$E$120,5,0),""))&amp;""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c r="A258" s="229" t="str">
        <f>IFERROR(IF($A257+1&gt;'(backend scoring)'!$T$335,"",$A257+1),"")</f>
        <v/>
      </c>
      <c r="B258" s="229" t="str">
        <f>_xlfn.XLOOKUP($A258,'(backend scoring)'!$V$2:$V$333,'(backend scoring)'!$A$2:$A$333,"")</f>
        <v/>
      </c>
      <c r="C258" s="229" t="str">
        <f>IFERROR(VLOOKUP($B258,'Institution Evaluation'!$A$55:$E$346,2,0),IFERROR(VLOOKUP($B258,'Privacy Analyst Evaluation'!$A$46:$E$120,2,0),""))&amp;""</f>
        <v/>
      </c>
      <c r="D258" s="229" t="str">
        <f>IFERROR(VLOOKUP($B258,'Institution Evaluation'!$A$55:$E$346,3,0),IFERROR(VLOOKUP($B258,'Privacy Analyst Evaluation'!$A$46:$E$120,3,0),""))&amp;""</f>
        <v/>
      </c>
      <c r="E258" s="229" t="str">
        <f>IFERROR(VLOOKUP($B258,'Institution Evaluation'!$A$55:$E$346,4,0),IFERROR(VLOOKUP($B258,'Privacy Analyst Evaluation'!$A$46:$E$120,4,0),""))&amp;""</f>
        <v/>
      </c>
      <c r="F258" s="229" t="str">
        <f>IFERROR(VLOOKUP($B258,'Institution Evaluation'!$A$55:$E$346,5,0),IFERROR(VLOOKUP($B258,'Privacy Analyst Evaluation'!$A$46:$E$120,5,0),""))&amp;""</f>
        <v/>
      </c>
      <c r="G258" s="230"/>
      <c r="H258" s="229" t="str">
        <f>IFERROR(IF($H257+1&gt;'(backend scoring)'!$Q$335,"",$H257+1),"")</f>
        <v/>
      </c>
      <c r="I258" s="229" t="str">
        <f>_xlfn.XLOOKUP($H258,'(backend scoring)'!$S$2:$S$333,'(backend scoring)'!$A$2:$A$333,"")</f>
        <v/>
      </c>
      <c r="J258" s="229" t="str">
        <f>IFERROR(VLOOKUP($I258,'Institution Evaluation'!$A$55:$E$346,2,0),IFERROR(VLOOKUP($I258,'Privacy Analyst Evaluation'!$A$46:$E$120,2,0),""))</f>
        <v/>
      </c>
      <c r="K258" s="229" t="str">
        <f>IFERROR(VLOOKUP($I258,'Institution Evaluation'!$A$55:$E$346,3,0),IFERROR(VLOOKUP($I258,'Privacy Analyst Evaluation'!$A$46:$E$120,3,0),""))&amp;""</f>
        <v/>
      </c>
      <c r="L258" s="229" t="str">
        <f>IFERROR(VLOOKUP($I258,'Institution Evaluation'!$A$55:$E$346,4,0),IFERROR(VLOOKUP($I258,'Privacy Analyst Evaluation'!$A$46:$E$120,4,0),""))&amp;""</f>
        <v/>
      </c>
      <c r="M258" s="229" t="str">
        <f>IFERROR(VLOOKUP($I258,'Institution Evaluation'!$A$55:$E$346,5,0),IFERROR(VLOOKUP($I258,'Privacy Analyst Evaluation'!$A$46:$E$120,5,0),""))&amp;""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c r="A259" s="229" t="str">
        <f>IFERROR(IF($A258+1&gt;'(backend scoring)'!$T$335,"",$A258+1),"")</f>
        <v/>
      </c>
      <c r="B259" s="229" t="str">
        <f>_xlfn.XLOOKUP($A259,'(backend scoring)'!$V$2:$V$333,'(backend scoring)'!$A$2:$A$333,"")</f>
        <v/>
      </c>
      <c r="C259" s="229" t="str">
        <f>IFERROR(VLOOKUP($B259,'Institution Evaluation'!$A$55:$E$346,2,0),IFERROR(VLOOKUP($B259,'Privacy Analyst Evaluation'!$A$46:$E$120,2,0),""))&amp;""</f>
        <v/>
      </c>
      <c r="D259" s="229" t="str">
        <f>IFERROR(VLOOKUP($B259,'Institution Evaluation'!$A$55:$E$346,3,0),IFERROR(VLOOKUP($B259,'Privacy Analyst Evaluation'!$A$46:$E$120,3,0),""))&amp;""</f>
        <v/>
      </c>
      <c r="E259" s="229" t="str">
        <f>IFERROR(VLOOKUP($B259,'Institution Evaluation'!$A$55:$E$346,4,0),IFERROR(VLOOKUP($B259,'Privacy Analyst Evaluation'!$A$46:$E$120,4,0),""))&amp;""</f>
        <v/>
      </c>
      <c r="F259" s="229" t="str">
        <f>IFERROR(VLOOKUP($B259,'Institution Evaluation'!$A$55:$E$346,5,0),IFERROR(VLOOKUP($B259,'Privacy Analyst Evaluation'!$A$46:$E$120,5,0),""))&amp;""</f>
        <v/>
      </c>
      <c r="G259" s="230"/>
      <c r="H259" s="229" t="str">
        <f>IFERROR(IF($H258+1&gt;'(backend scoring)'!$Q$335,"",$H258+1),"")</f>
        <v/>
      </c>
      <c r="I259" s="229" t="str">
        <f>_xlfn.XLOOKUP($H259,'(backend scoring)'!$S$2:$S$333,'(backend scoring)'!$A$2:$A$333,"")</f>
        <v/>
      </c>
      <c r="J259" s="229" t="str">
        <f>IFERROR(VLOOKUP($I259,'Institution Evaluation'!$A$55:$E$346,2,0),IFERROR(VLOOKUP($I259,'Privacy Analyst Evaluation'!$A$46:$E$120,2,0),""))</f>
        <v/>
      </c>
      <c r="K259" s="229" t="str">
        <f>IFERROR(VLOOKUP($I259,'Institution Evaluation'!$A$55:$E$346,3,0),IFERROR(VLOOKUP($I259,'Privacy Analyst Evaluation'!$A$46:$E$120,3,0),""))&amp;""</f>
        <v/>
      </c>
      <c r="L259" s="229" t="str">
        <f>IFERROR(VLOOKUP($I259,'Institution Evaluation'!$A$55:$E$346,4,0),IFERROR(VLOOKUP($I259,'Privacy Analyst Evaluation'!$A$46:$E$120,4,0),""))&amp;""</f>
        <v/>
      </c>
      <c r="M259" s="229" t="str">
        <f>IFERROR(VLOOKUP($I259,'Institution Evaluation'!$A$55:$E$346,5,0),IFERROR(VLOOKUP($I259,'Privacy Analyst Evaluation'!$A$46:$E$120,5,0),""))&amp;""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c r="A260" s="229" t="str">
        <f>IFERROR(IF($A259+1&gt;'(backend scoring)'!$T$335,"",$A259+1),"")</f>
        <v/>
      </c>
      <c r="B260" s="229" t="str">
        <f>_xlfn.XLOOKUP($A260,'(backend scoring)'!$V$2:$V$333,'(backend scoring)'!$A$2:$A$333,"")</f>
        <v/>
      </c>
      <c r="C260" s="229" t="str">
        <f>IFERROR(VLOOKUP($B260,'Institution Evaluation'!$A$55:$E$346,2,0),IFERROR(VLOOKUP($B260,'Privacy Analyst Evaluation'!$A$46:$E$120,2,0),""))&amp;""</f>
        <v/>
      </c>
      <c r="D260" s="229" t="str">
        <f>IFERROR(VLOOKUP($B260,'Institution Evaluation'!$A$55:$E$346,3,0),IFERROR(VLOOKUP($B260,'Privacy Analyst Evaluation'!$A$46:$E$120,3,0),""))&amp;""</f>
        <v/>
      </c>
      <c r="E260" s="229" t="str">
        <f>IFERROR(VLOOKUP($B260,'Institution Evaluation'!$A$55:$E$346,4,0),IFERROR(VLOOKUP($B260,'Privacy Analyst Evaluation'!$A$46:$E$120,4,0),""))&amp;""</f>
        <v/>
      </c>
      <c r="F260" s="229" t="str">
        <f>IFERROR(VLOOKUP($B260,'Institution Evaluation'!$A$55:$E$346,5,0),IFERROR(VLOOKUP($B260,'Privacy Analyst Evaluation'!$A$46:$E$120,5,0),""))&amp;""</f>
        <v/>
      </c>
      <c r="G260" s="230"/>
      <c r="H260" s="229" t="str">
        <f>IFERROR(IF($H259+1&gt;'(backend scoring)'!$Q$335,"",$H259+1),"")</f>
        <v/>
      </c>
      <c r="I260" s="229" t="str">
        <f>_xlfn.XLOOKUP($H260,'(backend scoring)'!$S$2:$S$333,'(backend scoring)'!$A$2:$A$333,"")</f>
        <v/>
      </c>
      <c r="J260" s="229" t="str">
        <f>IFERROR(VLOOKUP($I260,'Institution Evaluation'!$A$55:$E$346,2,0),IFERROR(VLOOKUP($I260,'Privacy Analyst Evaluation'!$A$46:$E$120,2,0),""))</f>
        <v/>
      </c>
      <c r="K260" s="229" t="str">
        <f>IFERROR(VLOOKUP($I260,'Institution Evaluation'!$A$55:$E$346,3,0),IFERROR(VLOOKUP($I260,'Privacy Analyst Evaluation'!$A$46:$E$120,3,0),""))&amp;""</f>
        <v/>
      </c>
      <c r="L260" s="229" t="str">
        <f>IFERROR(VLOOKUP($I260,'Institution Evaluation'!$A$55:$E$346,4,0),IFERROR(VLOOKUP($I260,'Privacy Analyst Evaluation'!$A$46:$E$120,4,0),""))&amp;""</f>
        <v/>
      </c>
      <c r="M260" s="229" t="str">
        <f>IFERROR(VLOOKUP($I260,'Institution Evaluation'!$A$55:$E$346,5,0),IFERROR(VLOOKUP($I260,'Privacy Analyst Evaluation'!$A$46:$E$120,5,0),""))&amp;""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c r="A261" s="229" t="str">
        <f>IFERROR(IF($A260+1&gt;'(backend scoring)'!$T$335,"",$A260+1),"")</f>
        <v/>
      </c>
      <c r="B261" s="229" t="str">
        <f>_xlfn.XLOOKUP($A261,'(backend scoring)'!$V$2:$V$333,'(backend scoring)'!$A$2:$A$333,"")</f>
        <v/>
      </c>
      <c r="C261" s="229" t="str">
        <f>IFERROR(VLOOKUP($B261,'Institution Evaluation'!$A$55:$E$346,2,0),IFERROR(VLOOKUP($B261,'Privacy Analyst Evaluation'!$A$46:$E$120,2,0),""))&amp;""</f>
        <v/>
      </c>
      <c r="D261" s="229" t="str">
        <f>IFERROR(VLOOKUP($B261,'Institution Evaluation'!$A$55:$E$346,3,0),IFERROR(VLOOKUP($B261,'Privacy Analyst Evaluation'!$A$46:$E$120,3,0),""))&amp;""</f>
        <v/>
      </c>
      <c r="E261" s="229" t="str">
        <f>IFERROR(VLOOKUP($B261,'Institution Evaluation'!$A$55:$E$346,4,0),IFERROR(VLOOKUP($B261,'Privacy Analyst Evaluation'!$A$46:$E$120,4,0),""))&amp;""</f>
        <v/>
      </c>
      <c r="F261" s="229" t="str">
        <f>IFERROR(VLOOKUP($B261,'Institution Evaluation'!$A$55:$E$346,5,0),IFERROR(VLOOKUP($B261,'Privacy Analyst Evaluation'!$A$46:$E$120,5,0),""))&amp;""</f>
        <v/>
      </c>
      <c r="G261" s="230"/>
      <c r="H261" s="229" t="str">
        <f>IFERROR(IF($H260+1&gt;'(backend scoring)'!$Q$335,"",$H260+1),"")</f>
        <v/>
      </c>
      <c r="I261" s="229" t="str">
        <f>_xlfn.XLOOKUP($H261,'(backend scoring)'!$S$2:$S$333,'(backend scoring)'!$A$2:$A$333,"")</f>
        <v/>
      </c>
      <c r="J261" s="229" t="str">
        <f>IFERROR(VLOOKUP($I261,'Institution Evaluation'!$A$55:$E$346,2,0),IFERROR(VLOOKUP($I261,'Privacy Analyst Evaluation'!$A$46:$E$120,2,0),""))</f>
        <v/>
      </c>
      <c r="K261" s="229" t="str">
        <f>IFERROR(VLOOKUP($I261,'Institution Evaluation'!$A$55:$E$346,3,0),IFERROR(VLOOKUP($I261,'Privacy Analyst Evaluation'!$A$46:$E$120,3,0),""))&amp;""</f>
        <v/>
      </c>
      <c r="L261" s="229" t="str">
        <f>IFERROR(VLOOKUP($I261,'Institution Evaluation'!$A$55:$E$346,4,0),IFERROR(VLOOKUP($I261,'Privacy Analyst Evaluation'!$A$46:$E$120,4,0),""))&amp;""</f>
        <v/>
      </c>
      <c r="M261" s="229" t="str">
        <f>IFERROR(VLOOKUP($I261,'Institution Evaluation'!$A$55:$E$346,5,0),IFERROR(VLOOKUP($I261,'Privacy Analyst Evaluation'!$A$46:$E$120,5,0),""))&amp;""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c r="A262" s="229" t="str">
        <f>IFERROR(IF($A261+1&gt;'(backend scoring)'!$T$335,"",$A261+1),"")</f>
        <v/>
      </c>
      <c r="B262" s="229" t="str">
        <f>_xlfn.XLOOKUP($A262,'(backend scoring)'!$V$2:$V$333,'(backend scoring)'!$A$2:$A$333,"")</f>
        <v/>
      </c>
      <c r="C262" s="229" t="str">
        <f>IFERROR(VLOOKUP($B262,'Institution Evaluation'!$A$55:$E$346,2,0),IFERROR(VLOOKUP($B262,'Privacy Analyst Evaluation'!$A$46:$E$120,2,0),""))&amp;""</f>
        <v/>
      </c>
      <c r="D262" s="229" t="str">
        <f>IFERROR(VLOOKUP($B262,'Institution Evaluation'!$A$55:$E$346,3,0),IFERROR(VLOOKUP($B262,'Privacy Analyst Evaluation'!$A$46:$E$120,3,0),""))&amp;""</f>
        <v/>
      </c>
      <c r="E262" s="229" t="str">
        <f>IFERROR(VLOOKUP($B262,'Institution Evaluation'!$A$55:$E$346,4,0),IFERROR(VLOOKUP($B262,'Privacy Analyst Evaluation'!$A$46:$E$120,4,0),""))&amp;""</f>
        <v/>
      </c>
      <c r="F262" s="229" t="str">
        <f>IFERROR(VLOOKUP($B262,'Institution Evaluation'!$A$55:$E$346,5,0),IFERROR(VLOOKUP($B262,'Privacy Analyst Evaluation'!$A$46:$E$120,5,0),""))&amp;""</f>
        <v/>
      </c>
      <c r="G262" s="230"/>
      <c r="H262" s="229" t="str">
        <f>IFERROR(IF($H261+1&gt;'(backend scoring)'!$Q$335,"",$H261+1),"")</f>
        <v/>
      </c>
      <c r="I262" s="229" t="str">
        <f>_xlfn.XLOOKUP($H262,'(backend scoring)'!$S$2:$S$333,'(backend scoring)'!$A$2:$A$333,"")</f>
        <v/>
      </c>
      <c r="J262" s="229" t="str">
        <f>IFERROR(VLOOKUP($I262,'Institution Evaluation'!$A$55:$E$346,2,0),IFERROR(VLOOKUP($I262,'Privacy Analyst Evaluation'!$A$46:$E$120,2,0),""))</f>
        <v/>
      </c>
      <c r="K262" s="229" t="str">
        <f>IFERROR(VLOOKUP($I262,'Institution Evaluation'!$A$55:$E$346,3,0),IFERROR(VLOOKUP($I262,'Privacy Analyst Evaluation'!$A$46:$E$120,3,0),""))&amp;""</f>
        <v/>
      </c>
      <c r="L262" s="229" t="str">
        <f>IFERROR(VLOOKUP($I262,'Institution Evaluation'!$A$55:$E$346,4,0),IFERROR(VLOOKUP($I262,'Privacy Analyst Evaluation'!$A$46:$E$120,4,0),""))&amp;""</f>
        <v/>
      </c>
      <c r="M262" s="229" t="str">
        <f>IFERROR(VLOOKUP($I262,'Institution Evaluation'!$A$55:$E$346,5,0),IFERROR(VLOOKUP($I262,'Privacy Analyst Evaluation'!$A$46:$E$120,5,0),""))&amp;""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c r="A263" s="229" t="str">
        <f>IFERROR(IF($A262+1&gt;'(backend scoring)'!$T$335,"",$A262+1),"")</f>
        <v/>
      </c>
      <c r="B263" s="229" t="str">
        <f>_xlfn.XLOOKUP($A263,'(backend scoring)'!$V$2:$V$333,'(backend scoring)'!$A$2:$A$333,"")</f>
        <v/>
      </c>
      <c r="C263" s="229" t="str">
        <f>IFERROR(VLOOKUP($B263,'Institution Evaluation'!$A$55:$E$346,2,0),IFERROR(VLOOKUP($B263,'Privacy Analyst Evaluation'!$A$46:$E$120,2,0),""))&amp;""</f>
        <v/>
      </c>
      <c r="D263" s="229" t="str">
        <f>IFERROR(VLOOKUP($B263,'Institution Evaluation'!$A$55:$E$346,3,0),IFERROR(VLOOKUP($B263,'Privacy Analyst Evaluation'!$A$46:$E$120,3,0),""))&amp;""</f>
        <v/>
      </c>
      <c r="E263" s="229" t="str">
        <f>IFERROR(VLOOKUP($B263,'Institution Evaluation'!$A$55:$E$346,4,0),IFERROR(VLOOKUP($B263,'Privacy Analyst Evaluation'!$A$46:$E$120,4,0),""))&amp;""</f>
        <v/>
      </c>
      <c r="F263" s="229" t="str">
        <f>IFERROR(VLOOKUP($B263,'Institution Evaluation'!$A$55:$E$346,5,0),IFERROR(VLOOKUP($B263,'Privacy Analyst Evaluation'!$A$46:$E$120,5,0),""))&amp;""</f>
        <v/>
      </c>
      <c r="G263" s="230"/>
      <c r="H263" s="229" t="str">
        <f>IFERROR(IF($H262+1&gt;'(backend scoring)'!$Q$335,"",$H262+1),"")</f>
        <v/>
      </c>
      <c r="I263" s="229" t="str">
        <f>_xlfn.XLOOKUP($H263,'(backend scoring)'!$S$2:$S$333,'(backend scoring)'!$A$2:$A$333,"")</f>
        <v/>
      </c>
      <c r="J263" s="229" t="str">
        <f>IFERROR(VLOOKUP($I263,'Institution Evaluation'!$A$55:$E$346,2,0),IFERROR(VLOOKUP($I263,'Privacy Analyst Evaluation'!$A$46:$E$120,2,0),""))</f>
        <v/>
      </c>
      <c r="K263" s="229" t="str">
        <f>IFERROR(VLOOKUP($I263,'Institution Evaluation'!$A$55:$E$346,3,0),IFERROR(VLOOKUP($I263,'Privacy Analyst Evaluation'!$A$46:$E$120,3,0),""))&amp;""</f>
        <v/>
      </c>
      <c r="L263" s="229" t="str">
        <f>IFERROR(VLOOKUP($I263,'Institution Evaluation'!$A$55:$E$346,4,0),IFERROR(VLOOKUP($I263,'Privacy Analyst Evaluation'!$A$46:$E$120,4,0),""))&amp;""</f>
        <v/>
      </c>
      <c r="M263" s="229" t="str">
        <f>IFERROR(VLOOKUP($I263,'Institution Evaluation'!$A$55:$E$346,5,0),IFERROR(VLOOKUP($I263,'Privacy Analyst Evaluation'!$A$46:$E$120,5,0),""))&amp;""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c r="A264" s="229" t="str">
        <f>IFERROR(IF($A263+1&gt;'(backend scoring)'!$T$335,"",$A263+1),"")</f>
        <v/>
      </c>
      <c r="B264" s="229" t="str">
        <f>_xlfn.XLOOKUP($A264,'(backend scoring)'!$V$2:$V$333,'(backend scoring)'!$A$2:$A$333,"")</f>
        <v/>
      </c>
      <c r="C264" s="229" t="str">
        <f>IFERROR(VLOOKUP($B264,'Institution Evaluation'!$A$55:$E$346,2,0),IFERROR(VLOOKUP($B264,'Privacy Analyst Evaluation'!$A$46:$E$120,2,0),""))&amp;""</f>
        <v/>
      </c>
      <c r="D264" s="229" t="str">
        <f>IFERROR(VLOOKUP($B264,'Institution Evaluation'!$A$55:$E$346,3,0),IFERROR(VLOOKUP($B264,'Privacy Analyst Evaluation'!$A$46:$E$120,3,0),""))&amp;""</f>
        <v/>
      </c>
      <c r="E264" s="229" t="str">
        <f>IFERROR(VLOOKUP($B264,'Institution Evaluation'!$A$55:$E$346,4,0),IFERROR(VLOOKUP($B264,'Privacy Analyst Evaluation'!$A$46:$E$120,4,0),""))&amp;""</f>
        <v/>
      </c>
      <c r="F264" s="229" t="str">
        <f>IFERROR(VLOOKUP($B264,'Institution Evaluation'!$A$55:$E$346,5,0),IFERROR(VLOOKUP($B264,'Privacy Analyst Evaluation'!$A$46:$E$120,5,0),""))&amp;""</f>
        <v/>
      </c>
      <c r="G264" s="230"/>
      <c r="H264" s="229" t="str">
        <f>IFERROR(IF($H263+1&gt;'(backend scoring)'!$Q$335,"",$H263+1),"")</f>
        <v/>
      </c>
      <c r="I264" s="229" t="str">
        <f>_xlfn.XLOOKUP($H264,'(backend scoring)'!$S$2:$S$333,'(backend scoring)'!$A$2:$A$333,"")</f>
        <v/>
      </c>
      <c r="J264" s="229" t="str">
        <f>IFERROR(VLOOKUP($I264,'Institution Evaluation'!$A$55:$E$346,2,0),IFERROR(VLOOKUP($I264,'Privacy Analyst Evaluation'!$A$46:$E$120,2,0),""))</f>
        <v/>
      </c>
      <c r="K264" s="229" t="str">
        <f>IFERROR(VLOOKUP($I264,'Institution Evaluation'!$A$55:$E$346,3,0),IFERROR(VLOOKUP($I264,'Privacy Analyst Evaluation'!$A$46:$E$120,3,0),""))&amp;""</f>
        <v/>
      </c>
      <c r="L264" s="229" t="str">
        <f>IFERROR(VLOOKUP($I264,'Institution Evaluation'!$A$55:$E$346,4,0),IFERROR(VLOOKUP($I264,'Privacy Analyst Evaluation'!$A$46:$E$120,4,0),""))&amp;""</f>
        <v/>
      </c>
      <c r="M264" s="229" t="str">
        <f>IFERROR(VLOOKUP($I264,'Institution Evaluation'!$A$55:$E$346,5,0),IFERROR(VLOOKUP($I264,'Privacy Analyst Evaluation'!$A$46:$E$120,5,0),""))&amp;""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c r="A265" s="229" t="str">
        <f>IFERROR(IF($A264+1&gt;'(backend scoring)'!$T$335,"",$A264+1),"")</f>
        <v/>
      </c>
      <c r="B265" s="229" t="str">
        <f>_xlfn.XLOOKUP($A265,'(backend scoring)'!$V$2:$V$333,'(backend scoring)'!$A$2:$A$333,"")</f>
        <v/>
      </c>
      <c r="C265" s="229" t="str">
        <f>IFERROR(VLOOKUP($B265,'Institution Evaluation'!$A$55:$E$346,2,0),IFERROR(VLOOKUP($B265,'Privacy Analyst Evaluation'!$A$46:$E$120,2,0),""))&amp;""</f>
        <v/>
      </c>
      <c r="D265" s="229" t="str">
        <f>IFERROR(VLOOKUP($B265,'Institution Evaluation'!$A$55:$E$346,3,0),IFERROR(VLOOKUP($B265,'Privacy Analyst Evaluation'!$A$46:$E$120,3,0),""))&amp;""</f>
        <v/>
      </c>
      <c r="E265" s="229" t="str">
        <f>IFERROR(VLOOKUP($B265,'Institution Evaluation'!$A$55:$E$346,4,0),IFERROR(VLOOKUP($B265,'Privacy Analyst Evaluation'!$A$46:$E$120,4,0),""))&amp;""</f>
        <v/>
      </c>
      <c r="F265" s="229" t="str">
        <f>IFERROR(VLOOKUP($B265,'Institution Evaluation'!$A$55:$E$346,5,0),IFERROR(VLOOKUP($B265,'Privacy Analyst Evaluation'!$A$46:$E$120,5,0),""))&amp;""</f>
        <v/>
      </c>
      <c r="G265" s="230"/>
      <c r="H265" s="229" t="str">
        <f>IFERROR(IF($H264+1&gt;'(backend scoring)'!$Q$335,"",$H264+1),"")</f>
        <v/>
      </c>
      <c r="I265" s="229" t="str">
        <f>_xlfn.XLOOKUP($H265,'(backend scoring)'!$S$2:$S$333,'(backend scoring)'!$A$2:$A$333,"")</f>
        <v/>
      </c>
      <c r="J265" s="229" t="str">
        <f>IFERROR(VLOOKUP($I265,'Institution Evaluation'!$A$55:$E$346,2,0),IFERROR(VLOOKUP($I265,'Privacy Analyst Evaluation'!$A$46:$E$120,2,0),""))</f>
        <v/>
      </c>
      <c r="K265" s="229" t="str">
        <f>IFERROR(VLOOKUP($I265,'Institution Evaluation'!$A$55:$E$346,3,0),IFERROR(VLOOKUP($I265,'Privacy Analyst Evaluation'!$A$46:$E$120,3,0),""))&amp;""</f>
        <v/>
      </c>
      <c r="L265" s="229" t="str">
        <f>IFERROR(VLOOKUP($I265,'Institution Evaluation'!$A$55:$E$346,4,0),IFERROR(VLOOKUP($I265,'Privacy Analyst Evaluation'!$A$46:$E$120,4,0),""))&amp;""</f>
        <v/>
      </c>
      <c r="M265" s="229" t="str">
        <f>IFERROR(VLOOKUP($I265,'Institution Evaluation'!$A$55:$E$346,5,0),IFERROR(VLOOKUP($I265,'Privacy Analyst Evaluation'!$A$46:$E$120,5,0),""))&amp;""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c r="A266" s="229" t="str">
        <f>IFERROR(IF($A265+1&gt;'(backend scoring)'!$T$335,"",$A265+1),"")</f>
        <v/>
      </c>
      <c r="B266" s="229" t="str">
        <f>_xlfn.XLOOKUP($A266,'(backend scoring)'!$V$2:$V$333,'(backend scoring)'!$A$2:$A$333,"")</f>
        <v/>
      </c>
      <c r="C266" s="229" t="str">
        <f>IFERROR(VLOOKUP($B266,'Institution Evaluation'!$A$55:$E$346,2,0),IFERROR(VLOOKUP($B266,'Privacy Analyst Evaluation'!$A$46:$E$120,2,0),""))&amp;""</f>
        <v/>
      </c>
      <c r="D266" s="229" t="str">
        <f>IFERROR(VLOOKUP($B266,'Institution Evaluation'!$A$55:$E$346,3,0),IFERROR(VLOOKUP($B266,'Privacy Analyst Evaluation'!$A$46:$E$120,3,0),""))&amp;""</f>
        <v/>
      </c>
      <c r="E266" s="229" t="str">
        <f>IFERROR(VLOOKUP($B266,'Institution Evaluation'!$A$55:$E$346,4,0),IFERROR(VLOOKUP($B266,'Privacy Analyst Evaluation'!$A$46:$E$120,4,0),""))&amp;""</f>
        <v/>
      </c>
      <c r="F266" s="229" t="str">
        <f>IFERROR(VLOOKUP($B266,'Institution Evaluation'!$A$55:$E$346,5,0),IFERROR(VLOOKUP($B266,'Privacy Analyst Evaluation'!$A$46:$E$120,5,0),""))&amp;""</f>
        <v/>
      </c>
      <c r="G266" s="230"/>
      <c r="H266" s="229" t="str">
        <f>IFERROR(IF($H265+1&gt;'(backend scoring)'!$Q$335,"",$H265+1),"")</f>
        <v/>
      </c>
      <c r="I266" s="229" t="str">
        <f>_xlfn.XLOOKUP($H266,'(backend scoring)'!$S$2:$S$333,'(backend scoring)'!$A$2:$A$333,"")</f>
        <v/>
      </c>
      <c r="J266" s="229" t="str">
        <f>IFERROR(VLOOKUP($I266,'Institution Evaluation'!$A$55:$E$346,2,0),IFERROR(VLOOKUP($I266,'Privacy Analyst Evaluation'!$A$46:$E$120,2,0),""))</f>
        <v/>
      </c>
      <c r="K266" s="229" t="str">
        <f>IFERROR(VLOOKUP($I266,'Institution Evaluation'!$A$55:$E$346,3,0),IFERROR(VLOOKUP($I266,'Privacy Analyst Evaluation'!$A$46:$E$120,3,0),""))&amp;""</f>
        <v/>
      </c>
      <c r="L266" s="229" t="str">
        <f>IFERROR(VLOOKUP($I266,'Institution Evaluation'!$A$55:$E$346,4,0),IFERROR(VLOOKUP($I266,'Privacy Analyst Evaluation'!$A$46:$E$120,4,0),""))&amp;""</f>
        <v/>
      </c>
      <c r="M266" s="229" t="str">
        <f>IFERROR(VLOOKUP($I266,'Institution Evaluation'!$A$55:$E$346,5,0),IFERROR(VLOOKUP($I266,'Privacy Analyst Evaluation'!$A$46:$E$120,5,0),""))&amp;""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c r="A267" s="229" t="str">
        <f>IFERROR(IF($A266+1&gt;'(backend scoring)'!$T$335,"",$A266+1),"")</f>
        <v/>
      </c>
      <c r="B267" s="229" t="str">
        <f>_xlfn.XLOOKUP($A267,'(backend scoring)'!$V$2:$V$333,'(backend scoring)'!$A$2:$A$333,"")</f>
        <v/>
      </c>
      <c r="C267" s="229" t="str">
        <f>IFERROR(VLOOKUP($B267,'Institution Evaluation'!$A$55:$E$346,2,0),IFERROR(VLOOKUP($B267,'Privacy Analyst Evaluation'!$A$46:$E$120,2,0),""))&amp;""</f>
        <v/>
      </c>
      <c r="D267" s="229" t="str">
        <f>IFERROR(VLOOKUP($B267,'Institution Evaluation'!$A$55:$E$346,3,0),IFERROR(VLOOKUP($B267,'Privacy Analyst Evaluation'!$A$46:$E$120,3,0),""))&amp;""</f>
        <v/>
      </c>
      <c r="E267" s="229" t="str">
        <f>IFERROR(VLOOKUP($B267,'Institution Evaluation'!$A$55:$E$346,4,0),IFERROR(VLOOKUP($B267,'Privacy Analyst Evaluation'!$A$46:$E$120,4,0),""))&amp;""</f>
        <v/>
      </c>
      <c r="F267" s="229" t="str">
        <f>IFERROR(VLOOKUP($B267,'Institution Evaluation'!$A$55:$E$346,5,0),IFERROR(VLOOKUP($B267,'Privacy Analyst Evaluation'!$A$46:$E$120,5,0),""))&amp;""</f>
        <v/>
      </c>
      <c r="G267" s="230"/>
      <c r="H267" s="229" t="str">
        <f>IFERROR(IF($H266+1&gt;'(backend scoring)'!$Q$335,"",$H266+1),"")</f>
        <v/>
      </c>
      <c r="I267" s="229" t="str">
        <f>_xlfn.XLOOKUP($H267,'(backend scoring)'!$S$2:$S$333,'(backend scoring)'!$A$2:$A$333,"")</f>
        <v/>
      </c>
      <c r="J267" s="229" t="str">
        <f>IFERROR(VLOOKUP($I267,'Institution Evaluation'!$A$55:$E$346,2,0),IFERROR(VLOOKUP($I267,'Privacy Analyst Evaluation'!$A$46:$E$120,2,0),""))</f>
        <v/>
      </c>
      <c r="K267" s="229" t="str">
        <f>IFERROR(VLOOKUP($I267,'Institution Evaluation'!$A$55:$E$346,3,0),IFERROR(VLOOKUP($I267,'Privacy Analyst Evaluation'!$A$46:$E$120,3,0),""))&amp;""</f>
        <v/>
      </c>
      <c r="L267" s="229" t="str">
        <f>IFERROR(VLOOKUP($I267,'Institution Evaluation'!$A$55:$E$346,4,0),IFERROR(VLOOKUP($I267,'Privacy Analyst Evaluation'!$A$46:$E$120,4,0),""))&amp;""</f>
        <v/>
      </c>
      <c r="M267" s="229" t="str">
        <f>IFERROR(VLOOKUP($I267,'Institution Evaluation'!$A$55:$E$346,5,0),IFERROR(VLOOKUP($I267,'Privacy Analyst Evaluation'!$A$46:$E$120,5,0),""))&amp;""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c r="A268" s="229" t="str">
        <f>IFERROR(IF($A267+1&gt;'(backend scoring)'!$T$335,"",$A267+1),"")</f>
        <v/>
      </c>
      <c r="B268" s="229" t="str">
        <f>_xlfn.XLOOKUP($A268,'(backend scoring)'!$V$2:$V$333,'(backend scoring)'!$A$2:$A$333,"")</f>
        <v/>
      </c>
      <c r="C268" s="229" t="str">
        <f>IFERROR(VLOOKUP($B268,'Institution Evaluation'!$A$55:$E$346,2,0),IFERROR(VLOOKUP($B268,'Privacy Analyst Evaluation'!$A$46:$E$120,2,0),""))&amp;""</f>
        <v/>
      </c>
      <c r="D268" s="229" t="str">
        <f>IFERROR(VLOOKUP($B268,'Institution Evaluation'!$A$55:$E$346,3,0),IFERROR(VLOOKUP($B268,'Privacy Analyst Evaluation'!$A$46:$E$120,3,0),""))&amp;""</f>
        <v/>
      </c>
      <c r="E268" s="229" t="str">
        <f>IFERROR(VLOOKUP($B268,'Institution Evaluation'!$A$55:$E$346,4,0),IFERROR(VLOOKUP($B268,'Privacy Analyst Evaluation'!$A$46:$E$120,4,0),""))&amp;""</f>
        <v/>
      </c>
      <c r="F268" s="229" t="str">
        <f>IFERROR(VLOOKUP($B268,'Institution Evaluation'!$A$55:$E$346,5,0),IFERROR(VLOOKUP($B268,'Privacy Analyst Evaluation'!$A$46:$E$120,5,0),""))&amp;""</f>
        <v/>
      </c>
      <c r="G268" s="230"/>
      <c r="H268" s="229" t="str">
        <f>IFERROR(IF($H267+1&gt;'(backend scoring)'!$Q$335,"",$H267+1),"")</f>
        <v/>
      </c>
      <c r="I268" s="229" t="str">
        <f>_xlfn.XLOOKUP($H268,'(backend scoring)'!$S$2:$S$333,'(backend scoring)'!$A$2:$A$333,"")</f>
        <v/>
      </c>
      <c r="J268" s="229" t="str">
        <f>IFERROR(VLOOKUP($I268,'Institution Evaluation'!$A$55:$E$346,2,0),IFERROR(VLOOKUP($I268,'Privacy Analyst Evaluation'!$A$46:$E$120,2,0),""))</f>
        <v/>
      </c>
      <c r="K268" s="229" t="str">
        <f>IFERROR(VLOOKUP($I268,'Institution Evaluation'!$A$55:$E$346,3,0),IFERROR(VLOOKUP($I268,'Privacy Analyst Evaluation'!$A$46:$E$120,3,0),""))&amp;""</f>
        <v/>
      </c>
      <c r="L268" s="229" t="str">
        <f>IFERROR(VLOOKUP($I268,'Institution Evaluation'!$A$55:$E$346,4,0),IFERROR(VLOOKUP($I268,'Privacy Analyst Evaluation'!$A$46:$E$120,4,0),""))&amp;""</f>
        <v/>
      </c>
      <c r="M268" s="229" t="str">
        <f>IFERROR(VLOOKUP($I268,'Institution Evaluation'!$A$55:$E$346,5,0),IFERROR(VLOOKUP($I268,'Privacy Analyst Evaluation'!$A$46:$E$120,5,0),""))&amp;""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c r="A269" s="229" t="str">
        <f>IFERROR(IF($A268+1&gt;'(backend scoring)'!$T$335,"",$A268+1),"")</f>
        <v/>
      </c>
      <c r="B269" s="229" t="str">
        <f>_xlfn.XLOOKUP($A269,'(backend scoring)'!$V$2:$V$333,'(backend scoring)'!$A$2:$A$333,"")</f>
        <v/>
      </c>
      <c r="C269" s="229" t="str">
        <f>IFERROR(VLOOKUP($B269,'Institution Evaluation'!$A$55:$E$346,2,0),IFERROR(VLOOKUP($B269,'Privacy Analyst Evaluation'!$A$46:$E$120,2,0),""))&amp;""</f>
        <v/>
      </c>
      <c r="D269" s="229" t="str">
        <f>IFERROR(VLOOKUP($B269,'Institution Evaluation'!$A$55:$E$346,3,0),IFERROR(VLOOKUP($B269,'Privacy Analyst Evaluation'!$A$46:$E$120,3,0),""))&amp;""</f>
        <v/>
      </c>
      <c r="E269" s="229" t="str">
        <f>IFERROR(VLOOKUP($B269,'Institution Evaluation'!$A$55:$E$346,4,0),IFERROR(VLOOKUP($B269,'Privacy Analyst Evaluation'!$A$46:$E$120,4,0),""))&amp;""</f>
        <v/>
      </c>
      <c r="F269" s="229" t="str">
        <f>IFERROR(VLOOKUP($B269,'Institution Evaluation'!$A$55:$E$346,5,0),IFERROR(VLOOKUP($B269,'Privacy Analyst Evaluation'!$A$46:$E$120,5,0),""))&amp;""</f>
        <v/>
      </c>
      <c r="G269" s="230"/>
      <c r="H269" s="229" t="str">
        <f>IFERROR(IF($H268+1&gt;'(backend scoring)'!$Q$335,"",$H268+1),"")</f>
        <v/>
      </c>
      <c r="I269" s="229" t="str">
        <f>_xlfn.XLOOKUP($H269,'(backend scoring)'!$S$2:$S$333,'(backend scoring)'!$A$2:$A$333,"")</f>
        <v/>
      </c>
      <c r="J269" s="229" t="str">
        <f>IFERROR(VLOOKUP($I269,'Institution Evaluation'!$A$55:$E$346,2,0),IFERROR(VLOOKUP($I269,'Privacy Analyst Evaluation'!$A$46:$E$120,2,0),""))</f>
        <v/>
      </c>
      <c r="K269" s="229" t="str">
        <f>IFERROR(VLOOKUP($I269,'Institution Evaluation'!$A$55:$E$346,3,0),IFERROR(VLOOKUP($I269,'Privacy Analyst Evaluation'!$A$46:$E$120,3,0),""))&amp;""</f>
        <v/>
      </c>
      <c r="L269" s="229" t="str">
        <f>IFERROR(VLOOKUP($I269,'Institution Evaluation'!$A$55:$E$346,4,0),IFERROR(VLOOKUP($I269,'Privacy Analyst Evaluation'!$A$46:$E$120,4,0),""))&amp;""</f>
        <v/>
      </c>
      <c r="M269" s="229" t="str">
        <f>IFERROR(VLOOKUP($I269,'Institution Evaluation'!$A$55:$E$346,5,0),IFERROR(VLOOKUP($I269,'Privacy Analyst Evaluation'!$A$46:$E$120,5,0),""))&amp;""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c r="A270" s="229" t="str">
        <f>IFERROR(IF($A269+1&gt;'(backend scoring)'!$T$335,"",$A269+1),"")</f>
        <v/>
      </c>
      <c r="B270" s="229" t="str">
        <f>_xlfn.XLOOKUP($A270,'(backend scoring)'!$V$2:$V$333,'(backend scoring)'!$A$2:$A$333,"")</f>
        <v/>
      </c>
      <c r="C270" s="229" t="str">
        <f>IFERROR(VLOOKUP($B270,'Institution Evaluation'!$A$55:$E$346,2,0),IFERROR(VLOOKUP($B270,'Privacy Analyst Evaluation'!$A$46:$E$120,2,0),""))&amp;""</f>
        <v/>
      </c>
      <c r="D270" s="229" t="str">
        <f>IFERROR(VLOOKUP($B270,'Institution Evaluation'!$A$55:$E$346,3,0),IFERROR(VLOOKUP($B270,'Privacy Analyst Evaluation'!$A$46:$E$120,3,0),""))&amp;""</f>
        <v/>
      </c>
      <c r="E270" s="229" t="str">
        <f>IFERROR(VLOOKUP($B270,'Institution Evaluation'!$A$55:$E$346,4,0),IFERROR(VLOOKUP($B270,'Privacy Analyst Evaluation'!$A$46:$E$120,4,0),""))&amp;""</f>
        <v/>
      </c>
      <c r="F270" s="229" t="str">
        <f>IFERROR(VLOOKUP($B270,'Institution Evaluation'!$A$55:$E$346,5,0),IFERROR(VLOOKUP($B270,'Privacy Analyst Evaluation'!$A$46:$E$120,5,0),""))&amp;""</f>
        <v/>
      </c>
      <c r="G270" s="230"/>
      <c r="H270" s="229" t="str">
        <f>IFERROR(IF($H269+1&gt;'(backend scoring)'!$Q$335,"",$H269+1),"")</f>
        <v/>
      </c>
      <c r="I270" s="229" t="str">
        <f>_xlfn.XLOOKUP($H270,'(backend scoring)'!$S$2:$S$333,'(backend scoring)'!$A$2:$A$333,"")</f>
        <v/>
      </c>
      <c r="J270" s="229" t="str">
        <f>IFERROR(VLOOKUP($I270,'Institution Evaluation'!$A$55:$E$346,2,0),IFERROR(VLOOKUP($I270,'Privacy Analyst Evaluation'!$A$46:$E$120,2,0),""))</f>
        <v/>
      </c>
      <c r="K270" s="229" t="str">
        <f>IFERROR(VLOOKUP($I270,'Institution Evaluation'!$A$55:$E$346,3,0),IFERROR(VLOOKUP($I270,'Privacy Analyst Evaluation'!$A$46:$E$120,3,0),""))&amp;""</f>
        <v/>
      </c>
      <c r="L270" s="229" t="str">
        <f>IFERROR(VLOOKUP($I270,'Institution Evaluation'!$A$55:$E$346,4,0),IFERROR(VLOOKUP($I270,'Privacy Analyst Evaluation'!$A$46:$E$120,4,0),""))&amp;""</f>
        <v/>
      </c>
      <c r="M270" s="229" t="str">
        <f>IFERROR(VLOOKUP($I270,'Institution Evaluation'!$A$55:$E$346,5,0),IFERROR(VLOOKUP($I270,'Privacy Analyst Evaluation'!$A$46:$E$120,5,0),""))&amp;""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c r="A271" s="229" t="str">
        <f>IFERROR(IF($A270+1&gt;'(backend scoring)'!$T$335,"",$A270+1),"")</f>
        <v/>
      </c>
      <c r="B271" s="229" t="str">
        <f>_xlfn.XLOOKUP($A271,'(backend scoring)'!$V$2:$V$333,'(backend scoring)'!$A$2:$A$333,"")</f>
        <v/>
      </c>
      <c r="C271" s="229" t="str">
        <f>IFERROR(VLOOKUP($B271,'Institution Evaluation'!$A$55:$E$346,2,0),IFERROR(VLOOKUP($B271,'Privacy Analyst Evaluation'!$A$46:$E$120,2,0),""))&amp;""</f>
        <v/>
      </c>
      <c r="D271" s="229" t="str">
        <f>IFERROR(VLOOKUP($B271,'Institution Evaluation'!$A$55:$E$346,3,0),IFERROR(VLOOKUP($B271,'Privacy Analyst Evaluation'!$A$46:$E$120,3,0),""))&amp;""</f>
        <v/>
      </c>
      <c r="E271" s="229" t="str">
        <f>IFERROR(VLOOKUP($B271,'Institution Evaluation'!$A$55:$E$346,4,0),IFERROR(VLOOKUP($B271,'Privacy Analyst Evaluation'!$A$46:$E$120,4,0),""))&amp;""</f>
        <v/>
      </c>
      <c r="F271" s="229" t="str">
        <f>IFERROR(VLOOKUP($B271,'Institution Evaluation'!$A$55:$E$346,5,0),IFERROR(VLOOKUP($B271,'Privacy Analyst Evaluation'!$A$46:$E$120,5,0),""))&amp;""</f>
        <v/>
      </c>
      <c r="G271" s="230"/>
      <c r="H271" s="229" t="str">
        <f>IFERROR(IF($H270+1&gt;'(backend scoring)'!$Q$335,"",$H270+1),"")</f>
        <v/>
      </c>
      <c r="I271" s="229" t="str">
        <f>_xlfn.XLOOKUP($H271,'(backend scoring)'!$S$2:$S$333,'(backend scoring)'!$A$2:$A$333,"")</f>
        <v/>
      </c>
      <c r="J271" s="229" t="str">
        <f>IFERROR(VLOOKUP($I271,'Institution Evaluation'!$A$55:$E$346,2,0),IFERROR(VLOOKUP($I271,'Privacy Analyst Evaluation'!$A$46:$E$120,2,0),""))</f>
        <v/>
      </c>
      <c r="K271" s="229" t="str">
        <f>IFERROR(VLOOKUP($I271,'Institution Evaluation'!$A$55:$E$346,3,0),IFERROR(VLOOKUP($I271,'Privacy Analyst Evaluation'!$A$46:$E$120,3,0),""))&amp;""</f>
        <v/>
      </c>
      <c r="L271" s="229" t="str">
        <f>IFERROR(VLOOKUP($I271,'Institution Evaluation'!$A$55:$E$346,4,0),IFERROR(VLOOKUP($I271,'Privacy Analyst Evaluation'!$A$46:$E$120,4,0),""))&amp;""</f>
        <v/>
      </c>
      <c r="M271" s="229" t="str">
        <f>IFERROR(VLOOKUP($I271,'Institution Evaluation'!$A$55:$E$346,5,0),IFERROR(VLOOKUP($I271,'Privacy Analyst Evaluation'!$A$46:$E$120,5,0),""))&amp;""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c r="A272" s="229" t="str">
        <f>IFERROR(IF($A271+1&gt;'(backend scoring)'!$T$335,"",$A271+1),"")</f>
        <v/>
      </c>
      <c r="B272" s="229" t="str">
        <f>_xlfn.XLOOKUP($A272,'(backend scoring)'!$V$2:$V$333,'(backend scoring)'!$A$2:$A$333,"")</f>
        <v/>
      </c>
      <c r="C272" s="229" t="str">
        <f>IFERROR(VLOOKUP($B272,'Institution Evaluation'!$A$55:$E$346,2,0),IFERROR(VLOOKUP($B272,'Privacy Analyst Evaluation'!$A$46:$E$120,2,0),""))&amp;""</f>
        <v/>
      </c>
      <c r="D272" s="229" t="str">
        <f>IFERROR(VLOOKUP($B272,'Institution Evaluation'!$A$55:$E$346,3,0),IFERROR(VLOOKUP($B272,'Privacy Analyst Evaluation'!$A$46:$E$120,3,0),""))&amp;""</f>
        <v/>
      </c>
      <c r="E272" s="229" t="str">
        <f>IFERROR(VLOOKUP($B272,'Institution Evaluation'!$A$55:$E$346,4,0),IFERROR(VLOOKUP($B272,'Privacy Analyst Evaluation'!$A$46:$E$120,4,0),""))&amp;""</f>
        <v/>
      </c>
      <c r="F272" s="229" t="str">
        <f>IFERROR(VLOOKUP($B272,'Institution Evaluation'!$A$55:$E$346,5,0),IFERROR(VLOOKUP($B272,'Privacy Analyst Evaluation'!$A$46:$E$120,5,0),""))&amp;""</f>
        <v/>
      </c>
      <c r="G272" s="230"/>
      <c r="H272" s="229" t="str">
        <f>IFERROR(IF($H271+1&gt;'(backend scoring)'!$Q$335,"",$H271+1),"")</f>
        <v/>
      </c>
      <c r="I272" s="229" t="str">
        <f>_xlfn.XLOOKUP($H272,'(backend scoring)'!$S$2:$S$333,'(backend scoring)'!$A$2:$A$333,"")</f>
        <v/>
      </c>
      <c r="J272" s="229" t="str">
        <f>IFERROR(VLOOKUP($I272,'Institution Evaluation'!$A$55:$E$346,2,0),IFERROR(VLOOKUP($I272,'Privacy Analyst Evaluation'!$A$46:$E$120,2,0),""))</f>
        <v/>
      </c>
      <c r="K272" s="229" t="str">
        <f>IFERROR(VLOOKUP($I272,'Institution Evaluation'!$A$55:$E$346,3,0),IFERROR(VLOOKUP($I272,'Privacy Analyst Evaluation'!$A$46:$E$120,3,0),""))&amp;""</f>
        <v/>
      </c>
      <c r="L272" s="229" t="str">
        <f>IFERROR(VLOOKUP($I272,'Institution Evaluation'!$A$55:$E$346,4,0),IFERROR(VLOOKUP($I272,'Privacy Analyst Evaluation'!$A$46:$E$120,4,0),""))&amp;""</f>
        <v/>
      </c>
      <c r="M272" s="229" t="str">
        <f>IFERROR(VLOOKUP($I272,'Institution Evaluation'!$A$55:$E$346,5,0),IFERROR(VLOOKUP($I272,'Privacy Analyst Evaluation'!$A$46:$E$120,5,0),""))&amp;""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c r="A273" s="229" t="str">
        <f>IFERROR(IF($A272+1&gt;'(backend scoring)'!$T$335,"",$A272+1),"")</f>
        <v/>
      </c>
      <c r="B273" s="229" t="str">
        <f>_xlfn.XLOOKUP($A273,'(backend scoring)'!$V$2:$V$333,'(backend scoring)'!$A$2:$A$333,"")</f>
        <v/>
      </c>
      <c r="C273" s="229" t="str">
        <f>IFERROR(VLOOKUP($B273,'Institution Evaluation'!$A$55:$E$346,2,0),IFERROR(VLOOKUP($B273,'Privacy Analyst Evaluation'!$A$46:$E$120,2,0),""))&amp;""</f>
        <v/>
      </c>
      <c r="D273" s="229" t="str">
        <f>IFERROR(VLOOKUP($B273,'Institution Evaluation'!$A$55:$E$346,3,0),IFERROR(VLOOKUP($B273,'Privacy Analyst Evaluation'!$A$46:$E$120,3,0),""))&amp;""</f>
        <v/>
      </c>
      <c r="E273" s="229" t="str">
        <f>IFERROR(VLOOKUP($B273,'Institution Evaluation'!$A$55:$E$346,4,0),IFERROR(VLOOKUP($B273,'Privacy Analyst Evaluation'!$A$46:$E$120,4,0),""))&amp;""</f>
        <v/>
      </c>
      <c r="F273" s="229" t="str">
        <f>IFERROR(VLOOKUP($B273,'Institution Evaluation'!$A$55:$E$346,5,0),IFERROR(VLOOKUP($B273,'Privacy Analyst Evaluation'!$A$46:$E$120,5,0),""))&amp;""</f>
        <v/>
      </c>
      <c r="G273" s="230"/>
      <c r="H273" s="229" t="str">
        <f>IFERROR(IF($H272+1&gt;'(backend scoring)'!$Q$335,"",$H272+1),"")</f>
        <v/>
      </c>
      <c r="I273" s="229" t="str">
        <f>_xlfn.XLOOKUP($H273,'(backend scoring)'!$S$2:$S$333,'(backend scoring)'!$A$2:$A$333,"")</f>
        <v/>
      </c>
      <c r="J273" s="229" t="str">
        <f>IFERROR(VLOOKUP($I273,'Institution Evaluation'!$A$55:$E$346,2,0),IFERROR(VLOOKUP($I273,'Privacy Analyst Evaluation'!$A$46:$E$120,2,0),""))</f>
        <v/>
      </c>
      <c r="K273" s="229" t="str">
        <f>IFERROR(VLOOKUP($I273,'Institution Evaluation'!$A$55:$E$346,3,0),IFERROR(VLOOKUP($I273,'Privacy Analyst Evaluation'!$A$46:$E$120,3,0),""))&amp;""</f>
        <v/>
      </c>
      <c r="L273" s="229" t="str">
        <f>IFERROR(VLOOKUP($I273,'Institution Evaluation'!$A$55:$E$346,4,0),IFERROR(VLOOKUP($I273,'Privacy Analyst Evaluation'!$A$46:$E$120,4,0),""))&amp;""</f>
        <v/>
      </c>
      <c r="M273" s="229" t="str">
        <f>IFERROR(VLOOKUP($I273,'Institution Evaluation'!$A$55:$E$346,5,0),IFERROR(VLOOKUP($I273,'Privacy Analyst Evaluation'!$A$46:$E$120,5,0),""))&amp;""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c r="A274" s="229" t="str">
        <f>IFERROR(IF($A273+1&gt;'(backend scoring)'!$T$335,"",$A273+1),"")</f>
        <v/>
      </c>
      <c r="B274" s="229" t="str">
        <f>_xlfn.XLOOKUP($A274,'(backend scoring)'!$V$2:$V$333,'(backend scoring)'!$A$2:$A$333,"")</f>
        <v/>
      </c>
      <c r="C274" s="229" t="str">
        <f>IFERROR(VLOOKUP($B274,'Institution Evaluation'!$A$55:$E$346,2,0),IFERROR(VLOOKUP($B274,'Privacy Analyst Evaluation'!$A$46:$E$120,2,0),""))&amp;""</f>
        <v/>
      </c>
      <c r="D274" s="229" t="str">
        <f>IFERROR(VLOOKUP($B274,'Institution Evaluation'!$A$55:$E$346,3,0),IFERROR(VLOOKUP($B274,'Privacy Analyst Evaluation'!$A$46:$E$120,3,0),""))&amp;""</f>
        <v/>
      </c>
      <c r="E274" s="229" t="str">
        <f>IFERROR(VLOOKUP($B274,'Institution Evaluation'!$A$55:$E$346,4,0),IFERROR(VLOOKUP($B274,'Privacy Analyst Evaluation'!$A$46:$E$120,4,0),""))&amp;""</f>
        <v/>
      </c>
      <c r="F274" s="229" t="str">
        <f>IFERROR(VLOOKUP($B274,'Institution Evaluation'!$A$55:$E$346,5,0),IFERROR(VLOOKUP($B274,'Privacy Analyst Evaluation'!$A$46:$E$120,5,0),""))&amp;""</f>
        <v/>
      </c>
      <c r="G274" s="230"/>
      <c r="H274" s="229" t="str">
        <f>IFERROR(IF($H273+1&gt;'(backend scoring)'!$Q$335,"",$H273+1),"")</f>
        <v/>
      </c>
      <c r="I274" s="229" t="str">
        <f>_xlfn.XLOOKUP($H274,'(backend scoring)'!$S$2:$S$333,'(backend scoring)'!$A$2:$A$333,"")</f>
        <v/>
      </c>
      <c r="J274" s="229" t="str">
        <f>IFERROR(VLOOKUP($I274,'Institution Evaluation'!$A$55:$E$346,2,0),IFERROR(VLOOKUP($I274,'Privacy Analyst Evaluation'!$A$46:$E$120,2,0),""))</f>
        <v/>
      </c>
      <c r="K274" s="229" t="str">
        <f>IFERROR(VLOOKUP($I274,'Institution Evaluation'!$A$55:$E$346,3,0),IFERROR(VLOOKUP($I274,'Privacy Analyst Evaluation'!$A$46:$E$120,3,0),""))&amp;""</f>
        <v/>
      </c>
      <c r="L274" s="229" t="str">
        <f>IFERROR(VLOOKUP($I274,'Institution Evaluation'!$A$55:$E$346,4,0),IFERROR(VLOOKUP($I274,'Privacy Analyst Evaluation'!$A$46:$E$120,4,0),""))&amp;""</f>
        <v/>
      </c>
      <c r="M274" s="229" t="str">
        <f>IFERROR(VLOOKUP($I274,'Institution Evaluation'!$A$55:$E$346,5,0),IFERROR(VLOOKUP($I274,'Privacy Analyst Evaluation'!$A$46:$E$120,5,0),""))&amp;""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c r="A275" s="229" t="str">
        <f>IFERROR(IF($A274+1&gt;'(backend scoring)'!$T$335,"",$A274+1),"")</f>
        <v/>
      </c>
      <c r="B275" s="229" t="str">
        <f>_xlfn.XLOOKUP($A275,'(backend scoring)'!$V$2:$V$333,'(backend scoring)'!$A$2:$A$333,"")</f>
        <v/>
      </c>
      <c r="C275" s="229" t="str">
        <f>IFERROR(VLOOKUP($B275,'Institution Evaluation'!$A$55:$E$346,2,0),IFERROR(VLOOKUP($B275,'Privacy Analyst Evaluation'!$A$46:$E$120,2,0),""))&amp;""</f>
        <v/>
      </c>
      <c r="D275" s="229" t="str">
        <f>IFERROR(VLOOKUP($B275,'Institution Evaluation'!$A$55:$E$346,3,0),IFERROR(VLOOKUP($B275,'Privacy Analyst Evaluation'!$A$46:$E$120,3,0),""))&amp;""</f>
        <v/>
      </c>
      <c r="E275" s="229" t="str">
        <f>IFERROR(VLOOKUP($B275,'Institution Evaluation'!$A$55:$E$346,4,0),IFERROR(VLOOKUP($B275,'Privacy Analyst Evaluation'!$A$46:$E$120,4,0),""))&amp;""</f>
        <v/>
      </c>
      <c r="F275" s="229" t="str">
        <f>IFERROR(VLOOKUP($B275,'Institution Evaluation'!$A$55:$E$346,5,0),IFERROR(VLOOKUP($B275,'Privacy Analyst Evaluation'!$A$46:$E$120,5,0),""))&amp;""</f>
        <v/>
      </c>
      <c r="G275" s="230"/>
      <c r="H275" s="229" t="str">
        <f>IFERROR(IF($H274+1&gt;'(backend scoring)'!$Q$335,"",$H274+1),"")</f>
        <v/>
      </c>
      <c r="I275" s="229" t="str">
        <f>_xlfn.XLOOKUP($H275,'(backend scoring)'!$S$2:$S$333,'(backend scoring)'!$A$2:$A$333,"")</f>
        <v/>
      </c>
      <c r="J275" s="229" t="str">
        <f>IFERROR(VLOOKUP($I275,'Institution Evaluation'!$A$55:$E$346,2,0),IFERROR(VLOOKUP($I275,'Privacy Analyst Evaluation'!$A$46:$E$120,2,0),""))</f>
        <v/>
      </c>
      <c r="K275" s="229" t="str">
        <f>IFERROR(VLOOKUP($I275,'Institution Evaluation'!$A$55:$E$346,3,0),IFERROR(VLOOKUP($I275,'Privacy Analyst Evaluation'!$A$46:$E$120,3,0),""))&amp;""</f>
        <v/>
      </c>
      <c r="L275" s="229" t="str">
        <f>IFERROR(VLOOKUP($I275,'Institution Evaluation'!$A$55:$E$346,4,0),IFERROR(VLOOKUP($I275,'Privacy Analyst Evaluation'!$A$46:$E$120,4,0),""))&amp;""</f>
        <v/>
      </c>
      <c r="M275" s="229" t="str">
        <f>IFERROR(VLOOKUP($I275,'Institution Evaluation'!$A$55:$E$346,5,0),IFERROR(VLOOKUP($I275,'Privacy Analyst Evaluation'!$A$46:$E$120,5,0),""))&amp;""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c r="A276" s="229" t="str">
        <f>IFERROR(IF($A275+1&gt;'(backend scoring)'!$T$335,"",$A275+1),"")</f>
        <v/>
      </c>
      <c r="B276" s="229" t="str">
        <f>_xlfn.XLOOKUP($A276,'(backend scoring)'!$V$2:$V$333,'(backend scoring)'!$A$2:$A$333,"")</f>
        <v/>
      </c>
      <c r="C276" s="229" t="str">
        <f>IFERROR(VLOOKUP($B276,'Institution Evaluation'!$A$55:$E$346,2,0),IFERROR(VLOOKUP($B276,'Privacy Analyst Evaluation'!$A$46:$E$120,2,0),""))&amp;""</f>
        <v/>
      </c>
      <c r="D276" s="229" t="str">
        <f>IFERROR(VLOOKUP($B276,'Institution Evaluation'!$A$55:$E$346,3,0),IFERROR(VLOOKUP($B276,'Privacy Analyst Evaluation'!$A$46:$E$120,3,0),""))&amp;""</f>
        <v/>
      </c>
      <c r="E276" s="229" t="str">
        <f>IFERROR(VLOOKUP($B276,'Institution Evaluation'!$A$55:$E$346,4,0),IFERROR(VLOOKUP($B276,'Privacy Analyst Evaluation'!$A$46:$E$120,4,0),""))&amp;""</f>
        <v/>
      </c>
      <c r="F276" s="229" t="str">
        <f>IFERROR(VLOOKUP($B276,'Institution Evaluation'!$A$55:$E$346,5,0),IFERROR(VLOOKUP($B276,'Privacy Analyst Evaluation'!$A$46:$E$120,5,0),""))&amp;""</f>
        <v/>
      </c>
      <c r="G276" s="230"/>
      <c r="H276" s="229" t="str">
        <f>IFERROR(IF($H275+1&gt;'(backend scoring)'!$Q$335,"",$H275+1),"")</f>
        <v/>
      </c>
      <c r="I276" s="229" t="str">
        <f>_xlfn.XLOOKUP($H276,'(backend scoring)'!$S$2:$S$333,'(backend scoring)'!$A$2:$A$333,"")</f>
        <v/>
      </c>
      <c r="J276" s="229" t="str">
        <f>IFERROR(VLOOKUP($I276,'Institution Evaluation'!$A$55:$E$346,2,0),IFERROR(VLOOKUP($I276,'Privacy Analyst Evaluation'!$A$46:$E$120,2,0),""))</f>
        <v/>
      </c>
      <c r="K276" s="229" t="str">
        <f>IFERROR(VLOOKUP($I276,'Institution Evaluation'!$A$55:$E$346,3,0),IFERROR(VLOOKUP($I276,'Privacy Analyst Evaluation'!$A$46:$E$120,3,0),""))&amp;""</f>
        <v/>
      </c>
      <c r="L276" s="229" t="str">
        <f>IFERROR(VLOOKUP($I276,'Institution Evaluation'!$A$55:$E$346,4,0),IFERROR(VLOOKUP($I276,'Privacy Analyst Evaluation'!$A$46:$E$120,4,0),""))&amp;""</f>
        <v/>
      </c>
      <c r="M276" s="229" t="str">
        <f>IFERROR(VLOOKUP($I276,'Institution Evaluation'!$A$55:$E$346,5,0),IFERROR(VLOOKUP($I276,'Privacy Analyst Evaluation'!$A$46:$E$120,5,0),""))&amp;""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c r="A277" s="229" t="str">
        <f>IFERROR(IF($A276+1&gt;'(backend scoring)'!$T$335,"",$A276+1),"")</f>
        <v/>
      </c>
      <c r="B277" s="229" t="str">
        <f>_xlfn.XLOOKUP($A277,'(backend scoring)'!$V$2:$V$333,'(backend scoring)'!$A$2:$A$333,"")</f>
        <v/>
      </c>
      <c r="C277" s="229" t="str">
        <f>IFERROR(VLOOKUP($B277,'Institution Evaluation'!$A$55:$E$346,2,0),IFERROR(VLOOKUP($B277,'Privacy Analyst Evaluation'!$A$46:$E$120,2,0),""))&amp;""</f>
        <v/>
      </c>
      <c r="D277" s="229" t="str">
        <f>IFERROR(VLOOKUP($B277,'Institution Evaluation'!$A$55:$E$346,3,0),IFERROR(VLOOKUP($B277,'Privacy Analyst Evaluation'!$A$46:$E$120,3,0),""))&amp;""</f>
        <v/>
      </c>
      <c r="E277" s="229" t="str">
        <f>IFERROR(VLOOKUP($B277,'Institution Evaluation'!$A$55:$E$346,4,0),IFERROR(VLOOKUP($B277,'Privacy Analyst Evaluation'!$A$46:$E$120,4,0),""))&amp;""</f>
        <v/>
      </c>
      <c r="F277" s="229" t="str">
        <f>IFERROR(VLOOKUP($B277,'Institution Evaluation'!$A$55:$E$346,5,0),IFERROR(VLOOKUP($B277,'Privacy Analyst Evaluation'!$A$46:$E$120,5,0),""))&amp;""</f>
        <v/>
      </c>
      <c r="G277" s="230"/>
      <c r="H277" s="229" t="str">
        <f>IFERROR(IF($H276+1&gt;'(backend scoring)'!$Q$335,"",$H276+1),"")</f>
        <v/>
      </c>
      <c r="I277" s="229" t="str">
        <f>_xlfn.XLOOKUP($H277,'(backend scoring)'!$S$2:$S$333,'(backend scoring)'!$A$2:$A$333,"")</f>
        <v/>
      </c>
      <c r="J277" s="229" t="str">
        <f>IFERROR(VLOOKUP($I277,'Institution Evaluation'!$A$55:$E$346,2,0),IFERROR(VLOOKUP($I277,'Privacy Analyst Evaluation'!$A$46:$E$120,2,0),""))</f>
        <v/>
      </c>
      <c r="K277" s="229" t="str">
        <f>IFERROR(VLOOKUP($I277,'Institution Evaluation'!$A$55:$E$346,3,0),IFERROR(VLOOKUP($I277,'Privacy Analyst Evaluation'!$A$46:$E$120,3,0),""))&amp;""</f>
        <v/>
      </c>
      <c r="L277" s="229" t="str">
        <f>IFERROR(VLOOKUP($I277,'Institution Evaluation'!$A$55:$E$346,4,0),IFERROR(VLOOKUP($I277,'Privacy Analyst Evaluation'!$A$46:$E$120,4,0),""))&amp;""</f>
        <v/>
      </c>
      <c r="M277" s="229" t="str">
        <f>IFERROR(VLOOKUP($I277,'Institution Evaluation'!$A$55:$E$346,5,0),IFERROR(VLOOKUP($I277,'Privacy Analyst Evaluation'!$A$46:$E$120,5,0),""))&amp;""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c r="A278" s="229" t="str">
        <f>IFERROR(IF($A277+1&gt;'(backend scoring)'!$T$335,"",$A277+1),"")</f>
        <v/>
      </c>
      <c r="B278" s="229" t="str">
        <f>_xlfn.XLOOKUP($A278,'(backend scoring)'!$V$2:$V$333,'(backend scoring)'!$A$2:$A$333,"")</f>
        <v/>
      </c>
      <c r="C278" s="229" t="str">
        <f>IFERROR(VLOOKUP($B278,'Institution Evaluation'!$A$55:$E$346,2,0),IFERROR(VLOOKUP($B278,'Privacy Analyst Evaluation'!$A$46:$E$120,2,0),""))&amp;""</f>
        <v/>
      </c>
      <c r="D278" s="229" t="str">
        <f>IFERROR(VLOOKUP($B278,'Institution Evaluation'!$A$55:$E$346,3,0),IFERROR(VLOOKUP($B278,'Privacy Analyst Evaluation'!$A$46:$E$120,3,0),""))&amp;""</f>
        <v/>
      </c>
      <c r="E278" s="229" t="str">
        <f>IFERROR(VLOOKUP($B278,'Institution Evaluation'!$A$55:$E$346,4,0),IFERROR(VLOOKUP($B278,'Privacy Analyst Evaluation'!$A$46:$E$120,4,0),""))&amp;""</f>
        <v/>
      </c>
      <c r="F278" s="229" t="str">
        <f>IFERROR(VLOOKUP($B278,'Institution Evaluation'!$A$55:$E$346,5,0),IFERROR(VLOOKUP($B278,'Privacy Analyst Evaluation'!$A$46:$E$120,5,0),""))&amp;""</f>
        <v/>
      </c>
      <c r="G278" s="230"/>
      <c r="H278" s="229" t="str">
        <f>IFERROR(IF($H277+1&gt;'(backend scoring)'!$Q$335,"",$H277+1),"")</f>
        <v/>
      </c>
      <c r="I278" s="229" t="str">
        <f>_xlfn.XLOOKUP($H278,'(backend scoring)'!$S$2:$S$333,'(backend scoring)'!$A$2:$A$333,"")</f>
        <v/>
      </c>
      <c r="J278" s="229" t="str">
        <f>IFERROR(VLOOKUP($I278,'Institution Evaluation'!$A$55:$E$346,2,0),IFERROR(VLOOKUP($I278,'Privacy Analyst Evaluation'!$A$46:$E$120,2,0),""))</f>
        <v/>
      </c>
      <c r="K278" s="229" t="str">
        <f>IFERROR(VLOOKUP($I278,'Institution Evaluation'!$A$55:$E$346,3,0),IFERROR(VLOOKUP($I278,'Privacy Analyst Evaluation'!$A$46:$E$120,3,0),""))&amp;""</f>
        <v/>
      </c>
      <c r="L278" s="229" t="str">
        <f>IFERROR(VLOOKUP($I278,'Institution Evaluation'!$A$55:$E$346,4,0),IFERROR(VLOOKUP($I278,'Privacy Analyst Evaluation'!$A$46:$E$120,4,0),""))&amp;""</f>
        <v/>
      </c>
      <c r="M278" s="229" t="str">
        <f>IFERROR(VLOOKUP($I278,'Institution Evaluation'!$A$55:$E$346,5,0),IFERROR(VLOOKUP($I278,'Privacy Analyst Evaluation'!$A$46:$E$120,5,0),""))&amp;""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c r="A279" s="229" t="str">
        <f>IFERROR(IF($A278+1&gt;'(backend scoring)'!$T$335,"",$A278+1),"")</f>
        <v/>
      </c>
      <c r="B279" s="229" t="str">
        <f>_xlfn.XLOOKUP($A279,'(backend scoring)'!$V$2:$V$333,'(backend scoring)'!$A$2:$A$333,"")</f>
        <v/>
      </c>
      <c r="C279" s="229" t="str">
        <f>IFERROR(VLOOKUP($B279,'Institution Evaluation'!$A$55:$E$346,2,0),IFERROR(VLOOKUP($B279,'Privacy Analyst Evaluation'!$A$46:$E$120,2,0),""))&amp;""</f>
        <v/>
      </c>
      <c r="D279" s="229" t="str">
        <f>IFERROR(VLOOKUP($B279,'Institution Evaluation'!$A$55:$E$346,3,0),IFERROR(VLOOKUP($B279,'Privacy Analyst Evaluation'!$A$46:$E$120,3,0),""))&amp;""</f>
        <v/>
      </c>
      <c r="E279" s="229" t="str">
        <f>IFERROR(VLOOKUP($B279,'Institution Evaluation'!$A$55:$E$346,4,0),IFERROR(VLOOKUP($B279,'Privacy Analyst Evaluation'!$A$46:$E$120,4,0),""))&amp;""</f>
        <v/>
      </c>
      <c r="F279" s="229" t="str">
        <f>IFERROR(VLOOKUP($B279,'Institution Evaluation'!$A$55:$E$346,5,0),IFERROR(VLOOKUP($B279,'Privacy Analyst Evaluation'!$A$46:$E$120,5,0),""))&amp;""</f>
        <v/>
      </c>
      <c r="G279" s="230"/>
      <c r="H279" s="229" t="str">
        <f>IFERROR(IF($H278+1&gt;'(backend scoring)'!$Q$335,"",$H278+1),"")</f>
        <v/>
      </c>
      <c r="I279" s="229" t="str">
        <f>_xlfn.XLOOKUP($H279,'(backend scoring)'!$S$2:$S$333,'(backend scoring)'!$A$2:$A$333,"")</f>
        <v/>
      </c>
      <c r="J279" s="229" t="str">
        <f>IFERROR(VLOOKUP($I279,'Institution Evaluation'!$A$55:$E$346,2,0),IFERROR(VLOOKUP($I279,'Privacy Analyst Evaluation'!$A$46:$E$120,2,0),""))</f>
        <v/>
      </c>
      <c r="K279" s="229" t="str">
        <f>IFERROR(VLOOKUP($I279,'Institution Evaluation'!$A$55:$E$346,3,0),IFERROR(VLOOKUP($I279,'Privacy Analyst Evaluation'!$A$46:$E$120,3,0),""))&amp;""</f>
        <v/>
      </c>
      <c r="L279" s="229" t="str">
        <f>IFERROR(VLOOKUP($I279,'Institution Evaluation'!$A$55:$E$346,4,0),IFERROR(VLOOKUP($I279,'Privacy Analyst Evaluation'!$A$46:$E$120,4,0),""))&amp;""</f>
        <v/>
      </c>
      <c r="M279" s="229" t="str">
        <f>IFERROR(VLOOKUP($I279,'Institution Evaluation'!$A$55:$E$346,5,0),IFERROR(VLOOKUP($I279,'Privacy Analyst Evaluation'!$A$46:$E$120,5,0),""))&amp;""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c r="A280" s="229" t="str">
        <f>IFERROR(IF($A279+1&gt;'(backend scoring)'!$T$335,"",$A279+1),"")</f>
        <v/>
      </c>
      <c r="B280" s="229" t="str">
        <f>_xlfn.XLOOKUP($A280,'(backend scoring)'!$V$2:$V$333,'(backend scoring)'!$A$2:$A$333,"")</f>
        <v/>
      </c>
      <c r="C280" s="229" t="str">
        <f>IFERROR(VLOOKUP($B280,'Institution Evaluation'!$A$55:$E$346,2,0),IFERROR(VLOOKUP($B280,'Privacy Analyst Evaluation'!$A$46:$E$120,2,0),""))&amp;""</f>
        <v/>
      </c>
      <c r="D280" s="229" t="str">
        <f>IFERROR(VLOOKUP($B280,'Institution Evaluation'!$A$55:$E$346,3,0),IFERROR(VLOOKUP($B280,'Privacy Analyst Evaluation'!$A$46:$E$120,3,0),""))&amp;""</f>
        <v/>
      </c>
      <c r="E280" s="229" t="str">
        <f>IFERROR(VLOOKUP($B280,'Institution Evaluation'!$A$55:$E$346,4,0),IFERROR(VLOOKUP($B280,'Privacy Analyst Evaluation'!$A$46:$E$120,4,0),""))&amp;""</f>
        <v/>
      </c>
      <c r="F280" s="229" t="str">
        <f>IFERROR(VLOOKUP($B280,'Institution Evaluation'!$A$55:$E$346,5,0),IFERROR(VLOOKUP($B280,'Privacy Analyst Evaluation'!$A$46:$E$120,5,0),""))&amp;""</f>
        <v/>
      </c>
      <c r="G280" s="230"/>
      <c r="H280" s="229" t="str">
        <f>IFERROR(IF($H279+1&gt;'(backend scoring)'!$Q$335,"",$H279+1),"")</f>
        <v/>
      </c>
      <c r="I280" s="229" t="str">
        <f>_xlfn.XLOOKUP($H280,'(backend scoring)'!$S$2:$S$333,'(backend scoring)'!$A$2:$A$333,"")</f>
        <v/>
      </c>
      <c r="J280" s="229" t="str">
        <f>IFERROR(VLOOKUP($I280,'Institution Evaluation'!$A$55:$E$346,2,0),IFERROR(VLOOKUP($I280,'Privacy Analyst Evaluation'!$A$46:$E$120,2,0),""))</f>
        <v/>
      </c>
      <c r="K280" s="229" t="str">
        <f>IFERROR(VLOOKUP($I280,'Institution Evaluation'!$A$55:$E$346,3,0),IFERROR(VLOOKUP($I280,'Privacy Analyst Evaluation'!$A$46:$E$120,3,0),""))&amp;""</f>
        <v/>
      </c>
      <c r="L280" s="229" t="str">
        <f>IFERROR(VLOOKUP($I280,'Institution Evaluation'!$A$55:$E$346,4,0),IFERROR(VLOOKUP($I280,'Privacy Analyst Evaluation'!$A$46:$E$120,4,0),""))&amp;""</f>
        <v/>
      </c>
      <c r="M280" s="229" t="str">
        <f>IFERROR(VLOOKUP($I280,'Institution Evaluation'!$A$55:$E$346,5,0),IFERROR(VLOOKUP($I280,'Privacy Analyst Evaluation'!$A$46:$E$120,5,0),""))&amp;""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c r="A281" s="229" t="str">
        <f>IFERROR(IF($A280+1&gt;'(backend scoring)'!$T$335,"",$A280+1),"")</f>
        <v/>
      </c>
      <c r="B281" s="229" t="str">
        <f>_xlfn.XLOOKUP($A281,'(backend scoring)'!$V$2:$V$333,'(backend scoring)'!$A$2:$A$333,"")</f>
        <v/>
      </c>
      <c r="C281" s="229" t="str">
        <f>IFERROR(VLOOKUP($B281,'Institution Evaluation'!$A$55:$E$346,2,0),IFERROR(VLOOKUP($B281,'Privacy Analyst Evaluation'!$A$46:$E$120,2,0),""))&amp;""</f>
        <v/>
      </c>
      <c r="D281" s="229" t="str">
        <f>IFERROR(VLOOKUP($B281,'Institution Evaluation'!$A$55:$E$346,3,0),IFERROR(VLOOKUP($B281,'Privacy Analyst Evaluation'!$A$46:$E$120,3,0),""))&amp;""</f>
        <v/>
      </c>
      <c r="E281" s="229" t="str">
        <f>IFERROR(VLOOKUP($B281,'Institution Evaluation'!$A$55:$E$346,4,0),IFERROR(VLOOKUP($B281,'Privacy Analyst Evaluation'!$A$46:$E$120,4,0),""))&amp;""</f>
        <v/>
      </c>
      <c r="F281" s="229" t="str">
        <f>IFERROR(VLOOKUP($B281,'Institution Evaluation'!$A$55:$E$346,5,0),IFERROR(VLOOKUP($B281,'Privacy Analyst Evaluation'!$A$46:$E$120,5,0),""))&amp;""</f>
        <v/>
      </c>
      <c r="G281" s="230"/>
      <c r="H281" s="229" t="str">
        <f>IFERROR(IF($H280+1&gt;'(backend scoring)'!$Q$335,"",$H280+1),"")</f>
        <v/>
      </c>
      <c r="I281" s="229" t="str">
        <f>_xlfn.XLOOKUP($H281,'(backend scoring)'!$S$2:$S$333,'(backend scoring)'!$A$2:$A$333,"")</f>
        <v/>
      </c>
      <c r="J281" s="229" t="str">
        <f>IFERROR(VLOOKUP($I281,'Institution Evaluation'!$A$55:$E$346,2,0),IFERROR(VLOOKUP($I281,'Privacy Analyst Evaluation'!$A$46:$E$120,2,0),""))</f>
        <v/>
      </c>
      <c r="K281" s="229" t="str">
        <f>IFERROR(VLOOKUP($I281,'Institution Evaluation'!$A$55:$E$346,3,0),IFERROR(VLOOKUP($I281,'Privacy Analyst Evaluation'!$A$46:$E$120,3,0),""))&amp;""</f>
        <v/>
      </c>
      <c r="L281" s="229" t="str">
        <f>IFERROR(VLOOKUP($I281,'Institution Evaluation'!$A$55:$E$346,4,0),IFERROR(VLOOKUP($I281,'Privacy Analyst Evaluation'!$A$46:$E$120,4,0),""))&amp;""</f>
        <v/>
      </c>
      <c r="M281" s="229" t="str">
        <f>IFERROR(VLOOKUP($I281,'Institution Evaluation'!$A$55:$E$346,5,0),IFERROR(VLOOKUP($I281,'Privacy Analyst Evaluation'!$A$46:$E$120,5,0),""))&amp;""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c r="A282" s="229" t="str">
        <f>IFERROR(IF($A281+1&gt;'(backend scoring)'!$T$335,"",$A281+1),"")</f>
        <v/>
      </c>
      <c r="B282" s="229" t="str">
        <f>_xlfn.XLOOKUP($A282,'(backend scoring)'!$V$2:$V$333,'(backend scoring)'!$A$2:$A$333,"")</f>
        <v/>
      </c>
      <c r="C282" s="229" t="str">
        <f>IFERROR(VLOOKUP($B282,'Institution Evaluation'!$A$55:$E$346,2,0),IFERROR(VLOOKUP($B282,'Privacy Analyst Evaluation'!$A$46:$E$120,2,0),""))&amp;""</f>
        <v/>
      </c>
      <c r="D282" s="229" t="str">
        <f>IFERROR(VLOOKUP($B282,'Institution Evaluation'!$A$55:$E$346,3,0),IFERROR(VLOOKUP($B282,'Privacy Analyst Evaluation'!$A$46:$E$120,3,0),""))&amp;""</f>
        <v/>
      </c>
      <c r="E282" s="229" t="str">
        <f>IFERROR(VLOOKUP($B282,'Institution Evaluation'!$A$55:$E$346,4,0),IFERROR(VLOOKUP($B282,'Privacy Analyst Evaluation'!$A$46:$E$120,4,0),""))&amp;""</f>
        <v/>
      </c>
      <c r="F282" s="229" t="str">
        <f>IFERROR(VLOOKUP($B282,'Institution Evaluation'!$A$55:$E$346,5,0),IFERROR(VLOOKUP($B282,'Privacy Analyst Evaluation'!$A$46:$E$120,5,0),""))&amp;""</f>
        <v/>
      </c>
      <c r="G282" s="230"/>
      <c r="H282" s="229" t="str">
        <f>IFERROR(IF($H281+1&gt;'(backend scoring)'!$Q$335,"",$H281+1),"")</f>
        <v/>
      </c>
      <c r="I282" s="229" t="str">
        <f>_xlfn.XLOOKUP($H282,'(backend scoring)'!$S$2:$S$333,'(backend scoring)'!$A$2:$A$333,"")</f>
        <v/>
      </c>
      <c r="J282" s="229" t="str">
        <f>IFERROR(VLOOKUP($I282,'Institution Evaluation'!$A$55:$E$346,2,0),IFERROR(VLOOKUP($I282,'Privacy Analyst Evaluation'!$A$46:$E$120,2,0),""))</f>
        <v/>
      </c>
      <c r="K282" s="229" t="str">
        <f>IFERROR(VLOOKUP($I282,'Institution Evaluation'!$A$55:$E$346,3,0),IFERROR(VLOOKUP($I282,'Privacy Analyst Evaluation'!$A$46:$E$120,3,0),""))&amp;""</f>
        <v/>
      </c>
      <c r="L282" s="229" t="str">
        <f>IFERROR(VLOOKUP($I282,'Institution Evaluation'!$A$55:$E$346,4,0),IFERROR(VLOOKUP($I282,'Privacy Analyst Evaluation'!$A$46:$E$120,4,0),""))&amp;""</f>
        <v/>
      </c>
      <c r="M282" s="229" t="str">
        <f>IFERROR(VLOOKUP($I282,'Institution Evaluation'!$A$55:$E$346,5,0),IFERROR(VLOOKUP($I282,'Privacy Analyst Evaluation'!$A$46:$E$120,5,0),""))&amp;""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c r="A283" s="229" t="str">
        <f>IFERROR(IF($A282+1&gt;'(backend scoring)'!$T$335,"",$A282+1),"")</f>
        <v/>
      </c>
      <c r="B283" s="229" t="str">
        <f>_xlfn.XLOOKUP($A283,'(backend scoring)'!$V$2:$V$333,'(backend scoring)'!$A$2:$A$333,"")</f>
        <v/>
      </c>
      <c r="C283" s="229" t="str">
        <f>IFERROR(VLOOKUP($B283,'Institution Evaluation'!$A$55:$E$346,2,0),IFERROR(VLOOKUP($B283,'Privacy Analyst Evaluation'!$A$46:$E$120,2,0),""))&amp;""</f>
        <v/>
      </c>
      <c r="D283" s="229" t="str">
        <f>IFERROR(VLOOKUP($B283,'Institution Evaluation'!$A$55:$E$346,3,0),IFERROR(VLOOKUP($B283,'Privacy Analyst Evaluation'!$A$46:$E$120,3,0),""))&amp;""</f>
        <v/>
      </c>
      <c r="E283" s="229" t="str">
        <f>IFERROR(VLOOKUP($B283,'Institution Evaluation'!$A$55:$E$346,4,0),IFERROR(VLOOKUP($B283,'Privacy Analyst Evaluation'!$A$46:$E$120,4,0),""))&amp;""</f>
        <v/>
      </c>
      <c r="F283" s="229" t="str">
        <f>IFERROR(VLOOKUP($B283,'Institution Evaluation'!$A$55:$E$346,5,0),IFERROR(VLOOKUP($B283,'Privacy Analyst Evaluation'!$A$46:$E$120,5,0),""))&amp;""</f>
        <v/>
      </c>
      <c r="G283" s="230"/>
      <c r="H283" s="229" t="str">
        <f>IFERROR(IF($H282+1&gt;'(backend scoring)'!$Q$335,"",$H282+1),"")</f>
        <v/>
      </c>
      <c r="I283" s="229" t="str">
        <f>_xlfn.XLOOKUP($H283,'(backend scoring)'!$S$2:$S$333,'(backend scoring)'!$A$2:$A$333,"")</f>
        <v/>
      </c>
      <c r="J283" s="229" t="str">
        <f>IFERROR(VLOOKUP($I283,'Institution Evaluation'!$A$55:$E$346,2,0),IFERROR(VLOOKUP($I283,'Privacy Analyst Evaluation'!$A$46:$E$120,2,0),""))</f>
        <v/>
      </c>
      <c r="K283" s="229" t="str">
        <f>IFERROR(VLOOKUP($I283,'Institution Evaluation'!$A$55:$E$346,3,0),IFERROR(VLOOKUP($I283,'Privacy Analyst Evaluation'!$A$46:$E$120,3,0),""))&amp;""</f>
        <v/>
      </c>
      <c r="L283" s="229" t="str">
        <f>IFERROR(VLOOKUP($I283,'Institution Evaluation'!$A$55:$E$346,4,0),IFERROR(VLOOKUP($I283,'Privacy Analyst Evaluation'!$A$46:$E$120,4,0),""))&amp;""</f>
        <v/>
      </c>
      <c r="M283" s="229" t="str">
        <f>IFERROR(VLOOKUP($I283,'Institution Evaluation'!$A$55:$E$346,5,0),IFERROR(VLOOKUP($I283,'Privacy Analyst Evaluation'!$A$46:$E$120,5,0),""))&amp;""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c r="A284" s="229" t="str">
        <f>IFERROR(IF($A283+1&gt;'(backend scoring)'!$T$335,"",$A283+1),"")</f>
        <v/>
      </c>
      <c r="B284" s="229" t="str">
        <f>_xlfn.XLOOKUP($A284,'(backend scoring)'!$V$2:$V$333,'(backend scoring)'!$A$2:$A$333,"")</f>
        <v/>
      </c>
      <c r="C284" s="229" t="str">
        <f>IFERROR(VLOOKUP($B284,'Institution Evaluation'!$A$55:$E$346,2,0),IFERROR(VLOOKUP($B284,'Privacy Analyst Evaluation'!$A$46:$E$120,2,0),""))&amp;""</f>
        <v/>
      </c>
      <c r="D284" s="229" t="str">
        <f>IFERROR(VLOOKUP($B284,'Institution Evaluation'!$A$55:$E$346,3,0),IFERROR(VLOOKUP($B284,'Privacy Analyst Evaluation'!$A$46:$E$120,3,0),""))&amp;""</f>
        <v/>
      </c>
      <c r="E284" s="229" t="str">
        <f>IFERROR(VLOOKUP($B284,'Institution Evaluation'!$A$55:$E$346,4,0),IFERROR(VLOOKUP($B284,'Privacy Analyst Evaluation'!$A$46:$E$120,4,0),""))&amp;""</f>
        <v/>
      </c>
      <c r="F284" s="229" t="str">
        <f>IFERROR(VLOOKUP($B284,'Institution Evaluation'!$A$55:$E$346,5,0),IFERROR(VLOOKUP($B284,'Privacy Analyst Evaluation'!$A$46:$E$120,5,0),""))&amp;""</f>
        <v/>
      </c>
      <c r="G284" s="230"/>
      <c r="H284" s="229" t="str">
        <f>IFERROR(IF($H283+1&gt;'(backend scoring)'!$Q$335,"",$H283+1),"")</f>
        <v/>
      </c>
      <c r="I284" s="229" t="str">
        <f>_xlfn.XLOOKUP($H284,'(backend scoring)'!$S$2:$S$333,'(backend scoring)'!$A$2:$A$333,"")</f>
        <v/>
      </c>
      <c r="J284" s="229" t="str">
        <f>IFERROR(VLOOKUP($I284,'Institution Evaluation'!$A$55:$E$346,2,0),IFERROR(VLOOKUP($I284,'Privacy Analyst Evaluation'!$A$46:$E$120,2,0),""))</f>
        <v/>
      </c>
      <c r="K284" s="229" t="str">
        <f>IFERROR(VLOOKUP($I284,'Institution Evaluation'!$A$55:$E$346,3,0),IFERROR(VLOOKUP($I284,'Privacy Analyst Evaluation'!$A$46:$E$120,3,0),""))&amp;""</f>
        <v/>
      </c>
      <c r="L284" s="229" t="str">
        <f>IFERROR(VLOOKUP($I284,'Institution Evaluation'!$A$55:$E$346,4,0),IFERROR(VLOOKUP($I284,'Privacy Analyst Evaluation'!$A$46:$E$120,4,0),""))&amp;""</f>
        <v/>
      </c>
      <c r="M284" s="229" t="str">
        <f>IFERROR(VLOOKUP($I284,'Institution Evaluation'!$A$55:$E$346,5,0),IFERROR(VLOOKUP($I284,'Privacy Analyst Evaluation'!$A$46:$E$120,5,0),""))&amp;""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c r="A285" s="229" t="str">
        <f>IFERROR(IF($A284+1&gt;'(backend scoring)'!$T$335,"",$A284+1),"")</f>
        <v/>
      </c>
      <c r="B285" s="229" t="str">
        <f>_xlfn.XLOOKUP($A285,'(backend scoring)'!$V$2:$V$333,'(backend scoring)'!$A$2:$A$333,"")</f>
        <v/>
      </c>
      <c r="C285" s="229" t="str">
        <f>IFERROR(VLOOKUP($B285,'Institution Evaluation'!$A$55:$E$346,2,0),IFERROR(VLOOKUP($B285,'Privacy Analyst Evaluation'!$A$46:$E$120,2,0),""))&amp;""</f>
        <v/>
      </c>
      <c r="D285" s="229" t="str">
        <f>IFERROR(VLOOKUP($B285,'Institution Evaluation'!$A$55:$E$346,3,0),IFERROR(VLOOKUP($B285,'Privacy Analyst Evaluation'!$A$46:$E$120,3,0),""))&amp;""</f>
        <v/>
      </c>
      <c r="E285" s="229" t="str">
        <f>IFERROR(VLOOKUP($B285,'Institution Evaluation'!$A$55:$E$346,4,0),IFERROR(VLOOKUP($B285,'Privacy Analyst Evaluation'!$A$46:$E$120,4,0),""))&amp;""</f>
        <v/>
      </c>
      <c r="F285" s="229" t="str">
        <f>IFERROR(VLOOKUP($B285,'Institution Evaluation'!$A$55:$E$346,5,0),IFERROR(VLOOKUP($B285,'Privacy Analyst Evaluation'!$A$46:$E$120,5,0),""))&amp;""</f>
        <v/>
      </c>
      <c r="G285" s="230"/>
      <c r="H285" s="229" t="str">
        <f>IFERROR(IF($H284+1&gt;'(backend scoring)'!$Q$335,"",$H284+1),"")</f>
        <v/>
      </c>
      <c r="I285" s="229" t="str">
        <f>_xlfn.XLOOKUP($H285,'(backend scoring)'!$S$2:$S$333,'(backend scoring)'!$A$2:$A$333,"")</f>
        <v/>
      </c>
      <c r="J285" s="229" t="str">
        <f>IFERROR(VLOOKUP($I285,'Institution Evaluation'!$A$55:$E$346,2,0),IFERROR(VLOOKUP($I285,'Privacy Analyst Evaluation'!$A$46:$E$120,2,0),""))</f>
        <v/>
      </c>
      <c r="K285" s="229" t="str">
        <f>IFERROR(VLOOKUP($I285,'Institution Evaluation'!$A$55:$E$346,3,0),IFERROR(VLOOKUP($I285,'Privacy Analyst Evaluation'!$A$46:$E$120,3,0),""))&amp;""</f>
        <v/>
      </c>
      <c r="L285" s="229" t="str">
        <f>IFERROR(VLOOKUP($I285,'Institution Evaluation'!$A$55:$E$346,4,0),IFERROR(VLOOKUP($I285,'Privacy Analyst Evaluation'!$A$46:$E$120,4,0),""))&amp;""</f>
        <v/>
      </c>
      <c r="M285" s="229" t="str">
        <f>IFERROR(VLOOKUP($I285,'Institution Evaluation'!$A$55:$E$346,5,0),IFERROR(VLOOKUP($I285,'Privacy Analyst Evaluation'!$A$46:$E$120,5,0),""))&amp;""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c r="A286" s="229" t="str">
        <f>IFERROR(IF($A285+1&gt;'(backend scoring)'!$T$335,"",$A285+1),"")</f>
        <v/>
      </c>
      <c r="B286" s="229" t="str">
        <f>_xlfn.XLOOKUP($A286,'(backend scoring)'!$V$2:$V$333,'(backend scoring)'!$A$2:$A$333,"")</f>
        <v/>
      </c>
      <c r="C286" s="229" t="str">
        <f>IFERROR(VLOOKUP($B286,'Institution Evaluation'!$A$55:$E$346,2,0),IFERROR(VLOOKUP($B286,'Privacy Analyst Evaluation'!$A$46:$E$120,2,0),""))&amp;""</f>
        <v/>
      </c>
      <c r="D286" s="229" t="str">
        <f>IFERROR(VLOOKUP($B286,'Institution Evaluation'!$A$55:$E$346,3,0),IFERROR(VLOOKUP($B286,'Privacy Analyst Evaluation'!$A$46:$E$120,3,0),""))&amp;""</f>
        <v/>
      </c>
      <c r="E286" s="229" t="str">
        <f>IFERROR(VLOOKUP($B286,'Institution Evaluation'!$A$55:$E$346,4,0),IFERROR(VLOOKUP($B286,'Privacy Analyst Evaluation'!$A$46:$E$120,4,0),""))&amp;""</f>
        <v/>
      </c>
      <c r="F286" s="229" t="str">
        <f>IFERROR(VLOOKUP($B286,'Institution Evaluation'!$A$55:$E$346,5,0),IFERROR(VLOOKUP($B286,'Privacy Analyst Evaluation'!$A$46:$E$120,5,0),""))&amp;""</f>
        <v/>
      </c>
      <c r="G286" s="230"/>
      <c r="H286" s="229" t="str">
        <f>IFERROR(IF($H285+1&gt;'(backend scoring)'!$Q$335,"",$H285+1),"")</f>
        <v/>
      </c>
      <c r="I286" s="229" t="str">
        <f>_xlfn.XLOOKUP($H286,'(backend scoring)'!$S$2:$S$333,'(backend scoring)'!$A$2:$A$333,"")</f>
        <v/>
      </c>
      <c r="J286" s="229" t="str">
        <f>IFERROR(VLOOKUP($I286,'Institution Evaluation'!$A$55:$E$346,2,0),IFERROR(VLOOKUP($I286,'Privacy Analyst Evaluation'!$A$46:$E$120,2,0),""))</f>
        <v/>
      </c>
      <c r="K286" s="229" t="str">
        <f>IFERROR(VLOOKUP($I286,'Institution Evaluation'!$A$55:$E$346,3,0),IFERROR(VLOOKUP($I286,'Privacy Analyst Evaluation'!$A$46:$E$120,3,0),""))&amp;""</f>
        <v/>
      </c>
      <c r="L286" s="229" t="str">
        <f>IFERROR(VLOOKUP($I286,'Institution Evaluation'!$A$55:$E$346,4,0),IFERROR(VLOOKUP($I286,'Privacy Analyst Evaluation'!$A$46:$E$120,4,0),""))&amp;""</f>
        <v/>
      </c>
      <c r="M286" s="229" t="str">
        <f>IFERROR(VLOOKUP($I286,'Institution Evaluation'!$A$55:$E$346,5,0),IFERROR(VLOOKUP($I286,'Privacy Analyst Evaluation'!$A$46:$E$120,5,0),""))&amp;""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c r="A287" s="229" t="str">
        <f>IFERROR(IF($A286+1&gt;'(backend scoring)'!$T$335,"",$A286+1),"")</f>
        <v/>
      </c>
      <c r="B287" s="229" t="str">
        <f>_xlfn.XLOOKUP($A287,'(backend scoring)'!$V$2:$V$333,'(backend scoring)'!$A$2:$A$333,"")</f>
        <v/>
      </c>
      <c r="C287" s="229" t="str">
        <f>IFERROR(VLOOKUP($B287,'Institution Evaluation'!$A$55:$E$346,2,0),IFERROR(VLOOKUP($B287,'Privacy Analyst Evaluation'!$A$46:$E$120,2,0),""))&amp;""</f>
        <v/>
      </c>
      <c r="D287" s="229" t="str">
        <f>IFERROR(VLOOKUP($B287,'Institution Evaluation'!$A$55:$E$346,3,0),IFERROR(VLOOKUP($B287,'Privacy Analyst Evaluation'!$A$46:$E$120,3,0),""))&amp;""</f>
        <v/>
      </c>
      <c r="E287" s="229" t="str">
        <f>IFERROR(VLOOKUP($B287,'Institution Evaluation'!$A$55:$E$346,4,0),IFERROR(VLOOKUP($B287,'Privacy Analyst Evaluation'!$A$46:$E$120,4,0),""))&amp;""</f>
        <v/>
      </c>
      <c r="F287" s="229" t="str">
        <f>IFERROR(VLOOKUP($B287,'Institution Evaluation'!$A$55:$E$346,5,0),IFERROR(VLOOKUP($B287,'Privacy Analyst Evaluation'!$A$46:$E$120,5,0),""))&amp;""</f>
        <v/>
      </c>
      <c r="G287" s="230"/>
      <c r="H287" s="229" t="str">
        <f>IFERROR(IF($H286+1&gt;'(backend scoring)'!$Q$335,"",$H286+1),"")</f>
        <v/>
      </c>
      <c r="I287" s="229" t="str">
        <f>_xlfn.XLOOKUP($H287,'(backend scoring)'!$S$2:$S$333,'(backend scoring)'!$A$2:$A$333,"")</f>
        <v/>
      </c>
      <c r="J287" s="229" t="str">
        <f>IFERROR(VLOOKUP($I287,'Institution Evaluation'!$A$55:$E$346,2,0),IFERROR(VLOOKUP($I287,'Privacy Analyst Evaluation'!$A$46:$E$120,2,0),""))</f>
        <v/>
      </c>
      <c r="K287" s="229" t="str">
        <f>IFERROR(VLOOKUP($I287,'Institution Evaluation'!$A$55:$E$346,3,0),IFERROR(VLOOKUP($I287,'Privacy Analyst Evaluation'!$A$46:$E$120,3,0),""))&amp;""</f>
        <v/>
      </c>
      <c r="L287" s="229" t="str">
        <f>IFERROR(VLOOKUP($I287,'Institution Evaluation'!$A$55:$E$346,4,0),IFERROR(VLOOKUP($I287,'Privacy Analyst Evaluation'!$A$46:$E$120,4,0),""))&amp;""</f>
        <v/>
      </c>
      <c r="M287" s="229" t="str">
        <f>IFERROR(VLOOKUP($I287,'Institution Evaluation'!$A$55:$E$346,5,0),IFERROR(VLOOKUP($I287,'Privacy Analyst Evaluation'!$A$46:$E$120,5,0),""))&amp;""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c r="A288" s="229" t="str">
        <f>IFERROR(IF($A287+1&gt;'(backend scoring)'!$T$335,"",$A287+1),"")</f>
        <v/>
      </c>
      <c r="B288" s="229" t="str">
        <f>_xlfn.XLOOKUP($A288,'(backend scoring)'!$V$2:$V$333,'(backend scoring)'!$A$2:$A$333,"")</f>
        <v/>
      </c>
      <c r="C288" s="229" t="str">
        <f>IFERROR(VLOOKUP($B288,'Institution Evaluation'!$A$55:$E$346,2,0),IFERROR(VLOOKUP($B288,'Privacy Analyst Evaluation'!$A$46:$E$120,2,0),""))&amp;""</f>
        <v/>
      </c>
      <c r="D288" s="229" t="str">
        <f>IFERROR(VLOOKUP($B288,'Institution Evaluation'!$A$55:$E$346,3,0),IFERROR(VLOOKUP($B288,'Privacy Analyst Evaluation'!$A$46:$E$120,3,0),""))&amp;""</f>
        <v/>
      </c>
      <c r="E288" s="229" t="str">
        <f>IFERROR(VLOOKUP($B288,'Institution Evaluation'!$A$55:$E$346,4,0),IFERROR(VLOOKUP($B288,'Privacy Analyst Evaluation'!$A$46:$E$120,4,0),""))&amp;""</f>
        <v/>
      </c>
      <c r="F288" s="229" t="str">
        <f>IFERROR(VLOOKUP($B288,'Institution Evaluation'!$A$55:$E$346,5,0),IFERROR(VLOOKUP($B288,'Privacy Analyst Evaluation'!$A$46:$E$120,5,0),""))&amp;""</f>
        <v/>
      </c>
      <c r="G288" s="230"/>
      <c r="H288" s="229" t="str">
        <f>IFERROR(IF($H287+1&gt;'(backend scoring)'!$Q$335,"",$H287+1),"")</f>
        <v/>
      </c>
      <c r="I288" s="229" t="str">
        <f>_xlfn.XLOOKUP($H288,'(backend scoring)'!$S$2:$S$333,'(backend scoring)'!$A$2:$A$333,"")</f>
        <v/>
      </c>
      <c r="J288" s="229" t="str">
        <f>IFERROR(VLOOKUP($I288,'Institution Evaluation'!$A$55:$E$346,2,0),IFERROR(VLOOKUP($I288,'Privacy Analyst Evaluation'!$A$46:$E$120,2,0),""))</f>
        <v/>
      </c>
      <c r="K288" s="229" t="str">
        <f>IFERROR(VLOOKUP($I288,'Institution Evaluation'!$A$55:$E$346,3,0),IFERROR(VLOOKUP($I288,'Privacy Analyst Evaluation'!$A$46:$E$120,3,0),""))&amp;""</f>
        <v/>
      </c>
      <c r="L288" s="229" t="str">
        <f>IFERROR(VLOOKUP($I288,'Institution Evaluation'!$A$55:$E$346,4,0),IFERROR(VLOOKUP($I288,'Privacy Analyst Evaluation'!$A$46:$E$120,4,0),""))&amp;""</f>
        <v/>
      </c>
      <c r="M288" s="229" t="str">
        <f>IFERROR(VLOOKUP($I288,'Institution Evaluation'!$A$55:$E$346,5,0),IFERROR(VLOOKUP($I288,'Privacy Analyst Evaluation'!$A$46:$E$120,5,0),""))&amp;""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c r="A289" s="229" t="str">
        <f>IFERROR(IF($A288+1&gt;'(backend scoring)'!$T$335,"",$A288+1),"")</f>
        <v/>
      </c>
      <c r="B289" s="229" t="str">
        <f>_xlfn.XLOOKUP($A289,'(backend scoring)'!$V$2:$V$333,'(backend scoring)'!$A$2:$A$333,"")</f>
        <v/>
      </c>
      <c r="C289" s="229" t="str">
        <f>IFERROR(VLOOKUP($B289,'Institution Evaluation'!$A$55:$E$346,2,0),IFERROR(VLOOKUP($B289,'Privacy Analyst Evaluation'!$A$46:$E$120,2,0),""))&amp;""</f>
        <v/>
      </c>
      <c r="D289" s="229" t="str">
        <f>IFERROR(VLOOKUP($B289,'Institution Evaluation'!$A$55:$E$346,3,0),IFERROR(VLOOKUP($B289,'Privacy Analyst Evaluation'!$A$46:$E$120,3,0),""))&amp;""</f>
        <v/>
      </c>
      <c r="E289" s="229" t="str">
        <f>IFERROR(VLOOKUP($B289,'Institution Evaluation'!$A$55:$E$346,4,0),IFERROR(VLOOKUP($B289,'Privacy Analyst Evaluation'!$A$46:$E$120,4,0),""))&amp;""</f>
        <v/>
      </c>
      <c r="F289" s="229" t="str">
        <f>IFERROR(VLOOKUP($B289,'Institution Evaluation'!$A$55:$E$346,5,0),IFERROR(VLOOKUP($B289,'Privacy Analyst Evaluation'!$A$46:$E$120,5,0),""))&amp;""</f>
        <v/>
      </c>
      <c r="G289" s="230"/>
      <c r="H289" s="229" t="str">
        <f>IFERROR(IF($H288+1&gt;'(backend scoring)'!$Q$335,"",$H288+1),"")</f>
        <v/>
      </c>
      <c r="I289" s="229" t="str">
        <f>_xlfn.XLOOKUP($H289,'(backend scoring)'!$S$2:$S$333,'(backend scoring)'!$A$2:$A$333,"")</f>
        <v/>
      </c>
      <c r="J289" s="229" t="str">
        <f>IFERROR(VLOOKUP($I289,'Institution Evaluation'!$A$55:$E$346,2,0),IFERROR(VLOOKUP($I289,'Privacy Analyst Evaluation'!$A$46:$E$120,2,0),""))</f>
        <v/>
      </c>
      <c r="K289" s="229" t="str">
        <f>IFERROR(VLOOKUP($I289,'Institution Evaluation'!$A$55:$E$346,3,0),IFERROR(VLOOKUP($I289,'Privacy Analyst Evaluation'!$A$46:$E$120,3,0),""))&amp;""</f>
        <v/>
      </c>
      <c r="L289" s="229" t="str">
        <f>IFERROR(VLOOKUP($I289,'Institution Evaluation'!$A$55:$E$346,4,0),IFERROR(VLOOKUP($I289,'Privacy Analyst Evaluation'!$A$46:$E$120,4,0),""))&amp;""</f>
        <v/>
      </c>
      <c r="M289" s="229" t="str">
        <f>IFERROR(VLOOKUP($I289,'Institution Evaluation'!$A$55:$E$346,5,0),IFERROR(VLOOKUP($I289,'Privacy Analyst Evaluation'!$A$46:$E$120,5,0),""))&amp;""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c r="A290" s="229" t="str">
        <f>IFERROR(IF($A289+1&gt;'(backend scoring)'!$T$335,"",$A289+1),"")</f>
        <v/>
      </c>
      <c r="B290" s="229" t="str">
        <f>_xlfn.XLOOKUP($A290,'(backend scoring)'!$V$2:$V$333,'(backend scoring)'!$A$2:$A$333,"")</f>
        <v/>
      </c>
      <c r="C290" s="229" t="str">
        <f>IFERROR(VLOOKUP($B290,'Institution Evaluation'!$A$55:$E$346,2,0),IFERROR(VLOOKUP($B290,'Privacy Analyst Evaluation'!$A$46:$E$120,2,0),""))&amp;""</f>
        <v/>
      </c>
      <c r="D290" s="229" t="str">
        <f>IFERROR(VLOOKUP($B290,'Institution Evaluation'!$A$55:$E$346,3,0),IFERROR(VLOOKUP($B290,'Privacy Analyst Evaluation'!$A$46:$E$120,3,0),""))&amp;""</f>
        <v/>
      </c>
      <c r="E290" s="229" t="str">
        <f>IFERROR(VLOOKUP($B290,'Institution Evaluation'!$A$55:$E$346,4,0),IFERROR(VLOOKUP($B290,'Privacy Analyst Evaluation'!$A$46:$E$120,4,0),""))&amp;""</f>
        <v/>
      </c>
      <c r="F290" s="229" t="str">
        <f>IFERROR(VLOOKUP($B290,'Institution Evaluation'!$A$55:$E$346,5,0),IFERROR(VLOOKUP($B290,'Privacy Analyst Evaluation'!$A$46:$E$120,5,0),""))&amp;""</f>
        <v/>
      </c>
      <c r="G290" s="230"/>
      <c r="H290" s="229" t="str">
        <f>IFERROR(IF($H289+1&gt;'(backend scoring)'!$Q$335,"",$H289+1),"")</f>
        <v/>
      </c>
      <c r="I290" s="229" t="str">
        <f>_xlfn.XLOOKUP($H290,'(backend scoring)'!$S$2:$S$333,'(backend scoring)'!$A$2:$A$333,"")</f>
        <v/>
      </c>
      <c r="J290" s="229" t="str">
        <f>IFERROR(VLOOKUP($I290,'Institution Evaluation'!$A$55:$E$346,2,0),IFERROR(VLOOKUP($I290,'Privacy Analyst Evaluation'!$A$46:$E$120,2,0),""))</f>
        <v/>
      </c>
      <c r="K290" s="229" t="str">
        <f>IFERROR(VLOOKUP($I290,'Institution Evaluation'!$A$55:$E$346,3,0),IFERROR(VLOOKUP($I290,'Privacy Analyst Evaluation'!$A$46:$E$120,3,0),""))&amp;""</f>
        <v/>
      </c>
      <c r="L290" s="229" t="str">
        <f>IFERROR(VLOOKUP($I290,'Institution Evaluation'!$A$55:$E$346,4,0),IFERROR(VLOOKUP($I290,'Privacy Analyst Evaluation'!$A$46:$E$120,4,0),""))&amp;""</f>
        <v/>
      </c>
      <c r="M290" s="229" t="str">
        <f>IFERROR(VLOOKUP($I290,'Institution Evaluation'!$A$55:$E$346,5,0),IFERROR(VLOOKUP($I290,'Privacy Analyst Evaluation'!$A$46:$E$120,5,0),""))&amp;""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c r="A291" s="229" t="str">
        <f>IFERROR(IF($A290+1&gt;'(backend scoring)'!$T$335,"",$A290+1),"")</f>
        <v/>
      </c>
      <c r="B291" s="229" t="str">
        <f>_xlfn.XLOOKUP($A291,'(backend scoring)'!$V$2:$V$333,'(backend scoring)'!$A$2:$A$333,"")</f>
        <v/>
      </c>
      <c r="C291" s="229" t="str">
        <f>IFERROR(VLOOKUP($B291,'Institution Evaluation'!$A$55:$E$346,2,0),IFERROR(VLOOKUP($B291,'Privacy Analyst Evaluation'!$A$46:$E$120,2,0),""))&amp;""</f>
        <v/>
      </c>
      <c r="D291" s="229" t="str">
        <f>IFERROR(VLOOKUP($B291,'Institution Evaluation'!$A$55:$E$346,3,0),IFERROR(VLOOKUP($B291,'Privacy Analyst Evaluation'!$A$46:$E$120,3,0),""))&amp;""</f>
        <v/>
      </c>
      <c r="E291" s="229" t="str">
        <f>IFERROR(VLOOKUP($B291,'Institution Evaluation'!$A$55:$E$346,4,0),IFERROR(VLOOKUP($B291,'Privacy Analyst Evaluation'!$A$46:$E$120,4,0),""))&amp;""</f>
        <v/>
      </c>
      <c r="F291" s="229" t="str">
        <f>IFERROR(VLOOKUP($B291,'Institution Evaluation'!$A$55:$E$346,5,0),IFERROR(VLOOKUP($B291,'Privacy Analyst Evaluation'!$A$46:$E$120,5,0),""))&amp;""</f>
        <v/>
      </c>
      <c r="G291" s="230"/>
      <c r="H291" s="229" t="str">
        <f>IFERROR(IF($H290+1&gt;'(backend scoring)'!$Q$335,"",$H290+1),"")</f>
        <v/>
      </c>
      <c r="I291" s="229" t="str">
        <f>_xlfn.XLOOKUP($H291,'(backend scoring)'!$S$2:$S$333,'(backend scoring)'!$A$2:$A$333,"")</f>
        <v/>
      </c>
      <c r="J291" s="229" t="str">
        <f>IFERROR(VLOOKUP($I291,'Institution Evaluation'!$A$55:$E$346,2,0),IFERROR(VLOOKUP($I291,'Privacy Analyst Evaluation'!$A$46:$E$120,2,0),""))</f>
        <v/>
      </c>
      <c r="K291" s="229" t="str">
        <f>IFERROR(VLOOKUP($I291,'Institution Evaluation'!$A$55:$E$346,3,0),IFERROR(VLOOKUP($I291,'Privacy Analyst Evaluation'!$A$46:$E$120,3,0),""))&amp;""</f>
        <v/>
      </c>
      <c r="L291" s="229" t="str">
        <f>IFERROR(VLOOKUP($I291,'Institution Evaluation'!$A$55:$E$346,4,0),IFERROR(VLOOKUP($I291,'Privacy Analyst Evaluation'!$A$46:$E$120,4,0),""))&amp;""</f>
        <v/>
      </c>
      <c r="M291" s="229" t="str">
        <f>IFERROR(VLOOKUP($I291,'Institution Evaluation'!$A$55:$E$346,5,0),IFERROR(VLOOKUP($I291,'Privacy Analyst Evaluation'!$A$46:$E$120,5,0),""))&amp;""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c r="A292" s="229" t="str">
        <f>IFERROR(IF($A291+1&gt;'(backend scoring)'!$T$335,"",$A291+1),"")</f>
        <v/>
      </c>
      <c r="B292" s="229" t="str">
        <f>_xlfn.XLOOKUP($A292,'(backend scoring)'!$V$2:$V$333,'(backend scoring)'!$A$2:$A$333,"")</f>
        <v/>
      </c>
      <c r="C292" s="229" t="str">
        <f>IFERROR(VLOOKUP($B292,'Institution Evaluation'!$A$55:$E$346,2,0),IFERROR(VLOOKUP($B292,'Privacy Analyst Evaluation'!$A$46:$E$120,2,0),""))&amp;""</f>
        <v/>
      </c>
      <c r="D292" s="229" t="str">
        <f>IFERROR(VLOOKUP($B292,'Institution Evaluation'!$A$55:$E$346,3,0),IFERROR(VLOOKUP($B292,'Privacy Analyst Evaluation'!$A$46:$E$120,3,0),""))&amp;""</f>
        <v/>
      </c>
      <c r="E292" s="229" t="str">
        <f>IFERROR(VLOOKUP($B292,'Institution Evaluation'!$A$55:$E$346,4,0),IFERROR(VLOOKUP($B292,'Privacy Analyst Evaluation'!$A$46:$E$120,4,0),""))&amp;""</f>
        <v/>
      </c>
      <c r="F292" s="229" t="str">
        <f>IFERROR(VLOOKUP($B292,'Institution Evaluation'!$A$55:$E$346,5,0),IFERROR(VLOOKUP($B292,'Privacy Analyst Evaluation'!$A$46:$E$120,5,0),""))&amp;""</f>
        <v/>
      </c>
      <c r="G292" s="230"/>
      <c r="H292" s="229" t="str">
        <f>IFERROR(IF($H291+1&gt;'(backend scoring)'!$Q$335,"",$H291+1),"")</f>
        <v/>
      </c>
      <c r="I292" s="229" t="str">
        <f>_xlfn.XLOOKUP($H292,'(backend scoring)'!$S$2:$S$333,'(backend scoring)'!$A$2:$A$333,"")</f>
        <v/>
      </c>
      <c r="J292" s="229" t="str">
        <f>IFERROR(VLOOKUP($I292,'Institution Evaluation'!$A$55:$E$346,2,0),IFERROR(VLOOKUP($I292,'Privacy Analyst Evaluation'!$A$46:$E$120,2,0),""))</f>
        <v/>
      </c>
      <c r="K292" s="229" t="str">
        <f>IFERROR(VLOOKUP($I292,'Institution Evaluation'!$A$55:$E$346,3,0),IFERROR(VLOOKUP($I292,'Privacy Analyst Evaluation'!$A$46:$E$120,3,0),""))&amp;""</f>
        <v/>
      </c>
      <c r="L292" s="229" t="str">
        <f>IFERROR(VLOOKUP($I292,'Institution Evaluation'!$A$55:$E$346,4,0),IFERROR(VLOOKUP($I292,'Privacy Analyst Evaluation'!$A$46:$E$120,4,0),""))&amp;""</f>
        <v/>
      </c>
      <c r="M292" s="229" t="str">
        <f>IFERROR(VLOOKUP($I292,'Institution Evaluation'!$A$55:$E$346,5,0),IFERROR(VLOOKUP($I292,'Privacy Analyst Evaluation'!$A$46:$E$120,5,0),""))&amp;""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c r="A293" s="229" t="str">
        <f>IFERROR(IF($A292+1&gt;'(backend scoring)'!$T$335,"",$A292+1),"")</f>
        <v/>
      </c>
      <c r="B293" s="229" t="str">
        <f>_xlfn.XLOOKUP($A293,'(backend scoring)'!$V$2:$V$333,'(backend scoring)'!$A$2:$A$333,"")</f>
        <v/>
      </c>
      <c r="C293" s="229" t="str">
        <f>IFERROR(VLOOKUP($B293,'Institution Evaluation'!$A$55:$E$346,2,0),IFERROR(VLOOKUP($B293,'Privacy Analyst Evaluation'!$A$46:$E$120,2,0),""))&amp;""</f>
        <v/>
      </c>
      <c r="D293" s="229" t="str">
        <f>IFERROR(VLOOKUP($B293,'Institution Evaluation'!$A$55:$E$346,3,0),IFERROR(VLOOKUP($B293,'Privacy Analyst Evaluation'!$A$46:$E$120,3,0),""))&amp;""</f>
        <v/>
      </c>
      <c r="E293" s="229" t="str">
        <f>IFERROR(VLOOKUP($B293,'Institution Evaluation'!$A$55:$E$346,4,0),IFERROR(VLOOKUP($B293,'Privacy Analyst Evaluation'!$A$46:$E$120,4,0),""))&amp;""</f>
        <v/>
      </c>
      <c r="F293" s="229" t="str">
        <f>IFERROR(VLOOKUP($B293,'Institution Evaluation'!$A$55:$E$346,5,0),IFERROR(VLOOKUP($B293,'Privacy Analyst Evaluation'!$A$46:$E$120,5,0),""))&amp;""</f>
        <v/>
      </c>
      <c r="G293" s="230"/>
      <c r="H293" s="229" t="str">
        <f>IFERROR(IF($H292+1&gt;'(backend scoring)'!$Q$335,"",$H292+1),"")</f>
        <v/>
      </c>
      <c r="I293" s="229" t="str">
        <f>_xlfn.XLOOKUP($H293,'(backend scoring)'!$S$2:$S$333,'(backend scoring)'!$A$2:$A$333,"")</f>
        <v/>
      </c>
      <c r="J293" s="229" t="str">
        <f>IFERROR(VLOOKUP($I293,'Institution Evaluation'!$A$55:$E$346,2,0),IFERROR(VLOOKUP($I293,'Privacy Analyst Evaluation'!$A$46:$E$120,2,0),""))</f>
        <v/>
      </c>
      <c r="K293" s="229" t="str">
        <f>IFERROR(VLOOKUP($I293,'Institution Evaluation'!$A$55:$E$346,3,0),IFERROR(VLOOKUP($I293,'Privacy Analyst Evaluation'!$A$46:$E$120,3,0),""))&amp;""</f>
        <v/>
      </c>
      <c r="L293" s="229" t="str">
        <f>IFERROR(VLOOKUP($I293,'Institution Evaluation'!$A$55:$E$346,4,0),IFERROR(VLOOKUP($I293,'Privacy Analyst Evaluation'!$A$46:$E$120,4,0),""))&amp;""</f>
        <v/>
      </c>
      <c r="M293" s="229" t="str">
        <f>IFERROR(VLOOKUP($I293,'Institution Evaluation'!$A$55:$E$346,5,0),IFERROR(VLOOKUP($I293,'Privacy Analyst Evaluation'!$A$46:$E$120,5,0),""))&amp;""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c r="A294" s="229" t="str">
        <f>IFERROR(IF($A293+1&gt;'(backend scoring)'!$T$335,"",$A293+1),"")</f>
        <v/>
      </c>
      <c r="B294" s="229" t="str">
        <f>_xlfn.XLOOKUP($A294,'(backend scoring)'!$V$2:$V$333,'(backend scoring)'!$A$2:$A$333,"")</f>
        <v/>
      </c>
      <c r="C294" s="229" t="str">
        <f>IFERROR(VLOOKUP($B294,'Institution Evaluation'!$A$55:$E$346,2,0),IFERROR(VLOOKUP($B294,'Privacy Analyst Evaluation'!$A$46:$E$120,2,0),""))&amp;""</f>
        <v/>
      </c>
      <c r="D294" s="229" t="str">
        <f>IFERROR(VLOOKUP($B294,'Institution Evaluation'!$A$55:$E$346,3,0),IFERROR(VLOOKUP($B294,'Privacy Analyst Evaluation'!$A$46:$E$120,3,0),""))&amp;""</f>
        <v/>
      </c>
      <c r="E294" s="229" t="str">
        <f>IFERROR(VLOOKUP($B294,'Institution Evaluation'!$A$55:$E$346,4,0),IFERROR(VLOOKUP($B294,'Privacy Analyst Evaluation'!$A$46:$E$120,4,0),""))&amp;""</f>
        <v/>
      </c>
      <c r="F294" s="229" t="str">
        <f>IFERROR(VLOOKUP($B294,'Institution Evaluation'!$A$55:$E$346,5,0),IFERROR(VLOOKUP($B294,'Privacy Analyst Evaluation'!$A$46:$E$120,5,0),""))&amp;""</f>
        <v/>
      </c>
      <c r="G294" s="230"/>
      <c r="H294" s="229" t="str">
        <f>IFERROR(IF($H293+1&gt;'(backend scoring)'!$Q$335,"",$H293+1),"")</f>
        <v/>
      </c>
      <c r="I294" s="229" t="str">
        <f>_xlfn.XLOOKUP($H294,'(backend scoring)'!$S$2:$S$333,'(backend scoring)'!$A$2:$A$333,"")</f>
        <v/>
      </c>
      <c r="J294" s="229" t="str">
        <f>IFERROR(VLOOKUP($I294,'Institution Evaluation'!$A$55:$E$346,2,0),IFERROR(VLOOKUP($I294,'Privacy Analyst Evaluation'!$A$46:$E$120,2,0),""))</f>
        <v/>
      </c>
      <c r="K294" s="229" t="str">
        <f>IFERROR(VLOOKUP($I294,'Institution Evaluation'!$A$55:$E$346,3,0),IFERROR(VLOOKUP($I294,'Privacy Analyst Evaluation'!$A$46:$E$120,3,0),""))&amp;""</f>
        <v/>
      </c>
      <c r="L294" s="229" t="str">
        <f>IFERROR(VLOOKUP($I294,'Institution Evaluation'!$A$55:$E$346,4,0),IFERROR(VLOOKUP($I294,'Privacy Analyst Evaluation'!$A$46:$E$120,4,0),""))&amp;""</f>
        <v/>
      </c>
      <c r="M294" s="229" t="str">
        <f>IFERROR(VLOOKUP($I294,'Institution Evaluation'!$A$55:$E$346,5,0),IFERROR(VLOOKUP($I294,'Privacy Analyst Evaluation'!$A$46:$E$120,5,0),""))&amp;""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c r="A295" s="229" t="str">
        <f>IFERROR(IF($A294+1&gt;'(backend scoring)'!$T$335,"",$A294+1),"")</f>
        <v/>
      </c>
      <c r="B295" s="229" t="str">
        <f>_xlfn.XLOOKUP($A295,'(backend scoring)'!$V$2:$V$333,'(backend scoring)'!$A$2:$A$333,"")</f>
        <v/>
      </c>
      <c r="C295" s="229" t="str">
        <f>IFERROR(VLOOKUP($B295,'Institution Evaluation'!$A$55:$E$346,2,0),IFERROR(VLOOKUP($B295,'Privacy Analyst Evaluation'!$A$46:$E$120,2,0),""))&amp;""</f>
        <v/>
      </c>
      <c r="D295" s="229" t="str">
        <f>IFERROR(VLOOKUP($B295,'Institution Evaluation'!$A$55:$E$346,3,0),IFERROR(VLOOKUP($B295,'Privacy Analyst Evaluation'!$A$46:$E$120,3,0),""))&amp;""</f>
        <v/>
      </c>
      <c r="E295" s="229" t="str">
        <f>IFERROR(VLOOKUP($B295,'Institution Evaluation'!$A$55:$E$346,4,0),IFERROR(VLOOKUP($B295,'Privacy Analyst Evaluation'!$A$46:$E$120,4,0),""))&amp;""</f>
        <v/>
      </c>
      <c r="F295" s="229" t="str">
        <f>IFERROR(VLOOKUP($B295,'Institution Evaluation'!$A$55:$E$346,5,0),IFERROR(VLOOKUP($B295,'Privacy Analyst Evaluation'!$A$46:$E$120,5,0),""))&amp;""</f>
        <v/>
      </c>
      <c r="G295" s="230"/>
      <c r="H295" s="229" t="str">
        <f>IFERROR(IF($H294+1&gt;'(backend scoring)'!$Q$335,"",$H294+1),"")</f>
        <v/>
      </c>
      <c r="I295" s="229" t="str">
        <f>_xlfn.XLOOKUP($H295,'(backend scoring)'!$S$2:$S$333,'(backend scoring)'!$A$2:$A$333,"")</f>
        <v/>
      </c>
      <c r="J295" s="229" t="str">
        <f>IFERROR(VLOOKUP($I295,'Institution Evaluation'!$A$55:$E$346,2,0),IFERROR(VLOOKUP($I295,'Privacy Analyst Evaluation'!$A$46:$E$120,2,0),""))</f>
        <v/>
      </c>
      <c r="K295" s="229" t="str">
        <f>IFERROR(VLOOKUP($I295,'Institution Evaluation'!$A$55:$E$346,3,0),IFERROR(VLOOKUP($I295,'Privacy Analyst Evaluation'!$A$46:$E$120,3,0),""))&amp;""</f>
        <v/>
      </c>
      <c r="L295" s="229" t="str">
        <f>IFERROR(VLOOKUP($I295,'Institution Evaluation'!$A$55:$E$346,4,0),IFERROR(VLOOKUP($I295,'Privacy Analyst Evaluation'!$A$46:$E$120,4,0),""))&amp;""</f>
        <v/>
      </c>
      <c r="M295" s="229" t="str">
        <f>IFERROR(VLOOKUP($I295,'Institution Evaluation'!$A$55:$E$346,5,0),IFERROR(VLOOKUP($I295,'Privacy Analyst Evaluation'!$A$46:$E$120,5,0),""))&amp;""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c r="A296" s="229" t="str">
        <f>IFERROR(IF($A295+1&gt;'(backend scoring)'!$T$335,"",$A295+1),"")</f>
        <v/>
      </c>
      <c r="B296" s="229" t="str">
        <f>_xlfn.XLOOKUP($A296,'(backend scoring)'!$V$2:$V$333,'(backend scoring)'!$A$2:$A$333,"")</f>
        <v/>
      </c>
      <c r="C296" s="229" t="str">
        <f>IFERROR(VLOOKUP($B296,'Institution Evaluation'!$A$55:$E$346,2,0),IFERROR(VLOOKUP($B296,'Privacy Analyst Evaluation'!$A$46:$E$120,2,0),""))&amp;""</f>
        <v/>
      </c>
      <c r="D296" s="229" t="str">
        <f>IFERROR(VLOOKUP($B296,'Institution Evaluation'!$A$55:$E$346,3,0),IFERROR(VLOOKUP($B296,'Privacy Analyst Evaluation'!$A$46:$E$120,3,0),""))&amp;""</f>
        <v/>
      </c>
      <c r="E296" s="229" t="str">
        <f>IFERROR(VLOOKUP($B296,'Institution Evaluation'!$A$55:$E$346,4,0),IFERROR(VLOOKUP($B296,'Privacy Analyst Evaluation'!$A$46:$E$120,4,0),""))&amp;""</f>
        <v/>
      </c>
      <c r="F296" s="229" t="str">
        <f>IFERROR(VLOOKUP($B296,'Institution Evaluation'!$A$55:$E$346,5,0),IFERROR(VLOOKUP($B296,'Privacy Analyst Evaluation'!$A$46:$E$120,5,0),""))&amp;""</f>
        <v/>
      </c>
      <c r="G296" s="230"/>
      <c r="H296" s="229" t="str">
        <f>IFERROR(IF($H295+1&gt;'(backend scoring)'!$Q$335,"",$H295+1),"")</f>
        <v/>
      </c>
      <c r="I296" s="229" t="str">
        <f>_xlfn.XLOOKUP($H296,'(backend scoring)'!$S$2:$S$333,'(backend scoring)'!$A$2:$A$333,"")</f>
        <v/>
      </c>
      <c r="J296" s="229" t="str">
        <f>IFERROR(VLOOKUP($I296,'Institution Evaluation'!$A$55:$E$346,2,0),IFERROR(VLOOKUP($I296,'Privacy Analyst Evaluation'!$A$46:$E$120,2,0),""))</f>
        <v/>
      </c>
      <c r="K296" s="229" t="str">
        <f>IFERROR(VLOOKUP($I296,'Institution Evaluation'!$A$55:$E$346,3,0),IFERROR(VLOOKUP($I296,'Privacy Analyst Evaluation'!$A$46:$E$120,3,0),""))&amp;""</f>
        <v/>
      </c>
      <c r="L296" s="229" t="str">
        <f>IFERROR(VLOOKUP($I296,'Institution Evaluation'!$A$55:$E$346,4,0),IFERROR(VLOOKUP($I296,'Privacy Analyst Evaluation'!$A$46:$E$120,4,0),""))&amp;""</f>
        <v/>
      </c>
      <c r="M296" s="229" t="str">
        <f>IFERROR(VLOOKUP($I296,'Institution Evaluation'!$A$55:$E$346,5,0),IFERROR(VLOOKUP($I296,'Privacy Analyst Evaluation'!$A$46:$E$120,5,0),""))&amp;""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c r="A297" s="229" t="str">
        <f>IFERROR(IF($A296+1&gt;'(backend scoring)'!$T$335,"",$A296+1),"")</f>
        <v/>
      </c>
      <c r="B297" s="229" t="str">
        <f>_xlfn.XLOOKUP($A297,'(backend scoring)'!$V$2:$V$333,'(backend scoring)'!$A$2:$A$333,"")</f>
        <v/>
      </c>
      <c r="C297" s="229" t="str">
        <f>IFERROR(VLOOKUP($B297,'Institution Evaluation'!$A$55:$E$346,2,0),IFERROR(VLOOKUP($B297,'Privacy Analyst Evaluation'!$A$46:$E$120,2,0),""))&amp;""</f>
        <v/>
      </c>
      <c r="D297" s="229" t="str">
        <f>IFERROR(VLOOKUP($B297,'Institution Evaluation'!$A$55:$E$346,3,0),IFERROR(VLOOKUP($B297,'Privacy Analyst Evaluation'!$A$46:$E$120,3,0),""))&amp;""</f>
        <v/>
      </c>
      <c r="E297" s="229" t="str">
        <f>IFERROR(VLOOKUP($B297,'Institution Evaluation'!$A$55:$E$346,4,0),IFERROR(VLOOKUP($B297,'Privacy Analyst Evaluation'!$A$46:$E$120,4,0),""))&amp;""</f>
        <v/>
      </c>
      <c r="F297" s="229" t="str">
        <f>IFERROR(VLOOKUP($B297,'Institution Evaluation'!$A$55:$E$346,5,0),IFERROR(VLOOKUP($B297,'Privacy Analyst Evaluation'!$A$46:$E$120,5,0),""))&amp;""</f>
        <v/>
      </c>
      <c r="G297" s="230"/>
      <c r="H297" s="229" t="str">
        <f>IFERROR(IF($H296+1&gt;'(backend scoring)'!$Q$335,"",$H296+1),"")</f>
        <v/>
      </c>
      <c r="I297" s="229" t="str">
        <f>_xlfn.XLOOKUP($H297,'(backend scoring)'!$S$2:$S$333,'(backend scoring)'!$A$2:$A$333,"")</f>
        <v/>
      </c>
      <c r="J297" s="229" t="str">
        <f>IFERROR(VLOOKUP($I297,'Institution Evaluation'!$A$55:$E$346,2,0),IFERROR(VLOOKUP($I297,'Privacy Analyst Evaluation'!$A$46:$E$120,2,0),""))</f>
        <v/>
      </c>
      <c r="K297" s="229" t="str">
        <f>IFERROR(VLOOKUP($I297,'Institution Evaluation'!$A$55:$E$346,3,0),IFERROR(VLOOKUP($I297,'Privacy Analyst Evaluation'!$A$46:$E$120,3,0),""))&amp;""</f>
        <v/>
      </c>
      <c r="L297" s="229" t="str">
        <f>IFERROR(VLOOKUP($I297,'Institution Evaluation'!$A$55:$E$346,4,0),IFERROR(VLOOKUP($I297,'Privacy Analyst Evaluation'!$A$46:$E$120,4,0),""))&amp;""</f>
        <v/>
      </c>
      <c r="M297" s="229" t="str">
        <f>IFERROR(VLOOKUP($I297,'Institution Evaluation'!$A$55:$E$346,5,0),IFERROR(VLOOKUP($I297,'Privacy Analyst Evaluation'!$A$46:$E$120,5,0),""))&amp;""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c r="A298" s="229" t="str">
        <f>IFERROR(IF($A297+1&gt;'(backend scoring)'!$T$335,"",$A297+1),"")</f>
        <v/>
      </c>
      <c r="B298" s="229" t="str">
        <f>_xlfn.XLOOKUP($A298,'(backend scoring)'!$V$2:$V$333,'(backend scoring)'!$A$2:$A$333,"")</f>
        <v/>
      </c>
      <c r="C298" s="229" t="str">
        <f>IFERROR(VLOOKUP($B298,'Institution Evaluation'!$A$55:$E$346,2,0),IFERROR(VLOOKUP($B298,'Privacy Analyst Evaluation'!$A$46:$E$120,2,0),""))&amp;""</f>
        <v/>
      </c>
      <c r="D298" s="229" t="str">
        <f>IFERROR(VLOOKUP($B298,'Institution Evaluation'!$A$55:$E$346,3,0),IFERROR(VLOOKUP($B298,'Privacy Analyst Evaluation'!$A$46:$E$120,3,0),""))&amp;""</f>
        <v/>
      </c>
      <c r="E298" s="229" t="str">
        <f>IFERROR(VLOOKUP($B298,'Institution Evaluation'!$A$55:$E$346,4,0),IFERROR(VLOOKUP($B298,'Privacy Analyst Evaluation'!$A$46:$E$120,4,0),""))&amp;""</f>
        <v/>
      </c>
      <c r="F298" s="229" t="str">
        <f>IFERROR(VLOOKUP($B298,'Institution Evaluation'!$A$55:$E$346,5,0),IFERROR(VLOOKUP($B298,'Privacy Analyst Evaluation'!$A$46:$E$120,5,0),""))&amp;""</f>
        <v/>
      </c>
      <c r="G298" s="230"/>
      <c r="H298" s="229" t="str">
        <f>IFERROR(IF($H297+1&gt;'(backend scoring)'!$Q$335,"",$H297+1),"")</f>
        <v/>
      </c>
      <c r="I298" s="229" t="str">
        <f>_xlfn.XLOOKUP($H298,'(backend scoring)'!$S$2:$S$333,'(backend scoring)'!$A$2:$A$333,"")</f>
        <v/>
      </c>
      <c r="J298" s="229" t="str">
        <f>IFERROR(VLOOKUP($I298,'Institution Evaluation'!$A$55:$E$346,2,0),IFERROR(VLOOKUP($I298,'Privacy Analyst Evaluation'!$A$46:$E$120,2,0),""))</f>
        <v/>
      </c>
      <c r="K298" s="229" t="str">
        <f>IFERROR(VLOOKUP($I298,'Institution Evaluation'!$A$55:$E$346,3,0),IFERROR(VLOOKUP($I298,'Privacy Analyst Evaluation'!$A$46:$E$120,3,0),""))&amp;""</f>
        <v/>
      </c>
      <c r="L298" s="229" t="str">
        <f>IFERROR(VLOOKUP($I298,'Institution Evaluation'!$A$55:$E$346,4,0),IFERROR(VLOOKUP($I298,'Privacy Analyst Evaluation'!$A$46:$E$120,4,0),""))&amp;""</f>
        <v/>
      </c>
      <c r="M298" s="229" t="str">
        <f>IFERROR(VLOOKUP($I298,'Institution Evaluation'!$A$55:$E$346,5,0),IFERROR(VLOOKUP($I298,'Privacy Analyst Evaluation'!$A$46:$E$120,5,0),""))&amp;""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c r="A299" s="229" t="str">
        <f>IFERROR(IF($A298+1&gt;'(backend scoring)'!$T$335,"",$A298+1),"")</f>
        <v/>
      </c>
      <c r="B299" s="229" t="str">
        <f>_xlfn.XLOOKUP($A299,'(backend scoring)'!$V$2:$V$333,'(backend scoring)'!$A$2:$A$333,"")</f>
        <v/>
      </c>
      <c r="C299" s="229" t="str">
        <f>IFERROR(VLOOKUP($B299,'Institution Evaluation'!$A$55:$E$346,2,0),IFERROR(VLOOKUP($B299,'Privacy Analyst Evaluation'!$A$46:$E$120,2,0),""))&amp;""</f>
        <v/>
      </c>
      <c r="D299" s="229" t="str">
        <f>IFERROR(VLOOKUP($B299,'Institution Evaluation'!$A$55:$E$346,3,0),IFERROR(VLOOKUP($B299,'Privacy Analyst Evaluation'!$A$46:$E$120,3,0),""))&amp;""</f>
        <v/>
      </c>
      <c r="E299" s="229" t="str">
        <f>IFERROR(VLOOKUP($B299,'Institution Evaluation'!$A$55:$E$346,4,0),IFERROR(VLOOKUP($B299,'Privacy Analyst Evaluation'!$A$46:$E$120,4,0),""))&amp;""</f>
        <v/>
      </c>
      <c r="F299" s="229" t="str">
        <f>IFERROR(VLOOKUP($B299,'Institution Evaluation'!$A$55:$E$346,5,0),IFERROR(VLOOKUP($B299,'Privacy Analyst Evaluation'!$A$46:$E$120,5,0),""))&amp;""</f>
        <v/>
      </c>
      <c r="G299" s="230"/>
      <c r="H299" s="229" t="str">
        <f>IFERROR(IF($H298+1&gt;'(backend scoring)'!$Q$335,"",$H298+1),"")</f>
        <v/>
      </c>
      <c r="I299" s="229" t="str">
        <f>_xlfn.XLOOKUP($H299,'(backend scoring)'!$S$2:$S$333,'(backend scoring)'!$A$2:$A$333,"")</f>
        <v/>
      </c>
      <c r="J299" s="229" t="str">
        <f>IFERROR(VLOOKUP($I299,'Institution Evaluation'!$A$55:$E$346,2,0),IFERROR(VLOOKUP($I299,'Privacy Analyst Evaluation'!$A$46:$E$120,2,0),""))</f>
        <v/>
      </c>
      <c r="K299" s="229" t="str">
        <f>IFERROR(VLOOKUP($I299,'Institution Evaluation'!$A$55:$E$346,3,0),IFERROR(VLOOKUP($I299,'Privacy Analyst Evaluation'!$A$46:$E$120,3,0),""))&amp;""</f>
        <v/>
      </c>
      <c r="L299" s="229" t="str">
        <f>IFERROR(VLOOKUP($I299,'Institution Evaluation'!$A$55:$E$346,4,0),IFERROR(VLOOKUP($I299,'Privacy Analyst Evaluation'!$A$46:$E$120,4,0),""))&amp;""</f>
        <v/>
      </c>
      <c r="M299" s="229" t="str">
        <f>IFERROR(VLOOKUP($I299,'Institution Evaluation'!$A$55:$E$346,5,0),IFERROR(VLOOKUP($I299,'Privacy Analyst Evaluation'!$A$46:$E$120,5,0),""))&amp;""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c r="A300" s="229" t="str">
        <f>IFERROR(IF($A299+1&gt;'(backend scoring)'!$T$335,"",$A299+1),"")</f>
        <v/>
      </c>
      <c r="B300" s="229" t="str">
        <f>_xlfn.XLOOKUP($A300,'(backend scoring)'!$V$2:$V$333,'(backend scoring)'!$A$2:$A$333,"")</f>
        <v/>
      </c>
      <c r="C300" s="229" t="str">
        <f>IFERROR(VLOOKUP($B300,'Institution Evaluation'!$A$55:$E$346,2,0),IFERROR(VLOOKUP($B300,'Privacy Analyst Evaluation'!$A$46:$E$120,2,0),""))&amp;""</f>
        <v/>
      </c>
      <c r="D300" s="229" t="str">
        <f>IFERROR(VLOOKUP($B300,'Institution Evaluation'!$A$55:$E$346,3,0),IFERROR(VLOOKUP($B300,'Privacy Analyst Evaluation'!$A$46:$E$120,3,0),""))&amp;""</f>
        <v/>
      </c>
      <c r="E300" s="229" t="str">
        <f>IFERROR(VLOOKUP($B300,'Institution Evaluation'!$A$55:$E$346,4,0),IFERROR(VLOOKUP($B300,'Privacy Analyst Evaluation'!$A$46:$E$120,4,0),""))&amp;""</f>
        <v/>
      </c>
      <c r="F300" s="229" t="str">
        <f>IFERROR(VLOOKUP($B300,'Institution Evaluation'!$A$55:$E$346,5,0),IFERROR(VLOOKUP($B300,'Privacy Analyst Evaluation'!$A$46:$E$120,5,0),""))&amp;""</f>
        <v/>
      </c>
      <c r="G300" s="230"/>
      <c r="H300" s="229" t="str">
        <f>IFERROR(IF($H299+1&gt;'(backend scoring)'!$Q$335,"",$H299+1),"")</f>
        <v/>
      </c>
      <c r="I300" s="229" t="str">
        <f>_xlfn.XLOOKUP($H300,'(backend scoring)'!$S$2:$S$333,'(backend scoring)'!$A$2:$A$333,"")</f>
        <v/>
      </c>
      <c r="J300" s="229" t="str">
        <f>IFERROR(VLOOKUP($I300,'Institution Evaluation'!$A$55:$E$346,2,0),IFERROR(VLOOKUP($I300,'Privacy Analyst Evaluation'!$A$46:$E$120,2,0),""))</f>
        <v/>
      </c>
      <c r="K300" s="229" t="str">
        <f>IFERROR(VLOOKUP($I300,'Institution Evaluation'!$A$55:$E$346,3,0),IFERROR(VLOOKUP($I300,'Privacy Analyst Evaluation'!$A$46:$E$120,3,0),""))&amp;""</f>
        <v/>
      </c>
      <c r="L300" s="229" t="str">
        <f>IFERROR(VLOOKUP($I300,'Institution Evaluation'!$A$55:$E$346,4,0),IFERROR(VLOOKUP($I300,'Privacy Analyst Evaluation'!$A$46:$E$120,4,0),""))&amp;""</f>
        <v/>
      </c>
      <c r="M300" s="229" t="str">
        <f>IFERROR(VLOOKUP($I300,'Institution Evaluation'!$A$55:$E$346,5,0),IFERROR(VLOOKUP($I300,'Privacy Analyst Evaluation'!$A$46:$E$120,5,0),""))&amp;""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c r="A301" s="229" t="str">
        <f>IFERROR(IF($A300+1&gt;'(backend scoring)'!$T$335,"",$A300+1),"")</f>
        <v/>
      </c>
      <c r="B301" s="229" t="str">
        <f>_xlfn.XLOOKUP($A301,'(backend scoring)'!$V$2:$V$333,'(backend scoring)'!$A$2:$A$333,"")</f>
        <v/>
      </c>
      <c r="C301" s="229" t="str">
        <f>IFERROR(VLOOKUP($B301,'Institution Evaluation'!$A$55:$E$346,2,0),IFERROR(VLOOKUP($B301,'Privacy Analyst Evaluation'!$A$46:$E$120,2,0),""))&amp;""</f>
        <v/>
      </c>
      <c r="D301" s="229" t="str">
        <f>IFERROR(VLOOKUP($B301,'Institution Evaluation'!$A$55:$E$346,3,0),IFERROR(VLOOKUP($B301,'Privacy Analyst Evaluation'!$A$46:$E$120,3,0),""))&amp;""</f>
        <v/>
      </c>
      <c r="E301" s="229" t="str">
        <f>IFERROR(VLOOKUP($B301,'Institution Evaluation'!$A$55:$E$346,4,0),IFERROR(VLOOKUP($B301,'Privacy Analyst Evaluation'!$A$46:$E$120,4,0),""))&amp;""</f>
        <v/>
      </c>
      <c r="F301" s="229" t="str">
        <f>IFERROR(VLOOKUP($B301,'Institution Evaluation'!$A$55:$E$346,5,0),IFERROR(VLOOKUP($B301,'Privacy Analyst Evaluation'!$A$46:$E$120,5,0),""))&amp;""</f>
        <v/>
      </c>
      <c r="G301" s="230"/>
      <c r="H301" s="229" t="str">
        <f>IFERROR(IF($H300+1&gt;'(backend scoring)'!$Q$335,"",$H300+1),"")</f>
        <v/>
      </c>
      <c r="I301" s="229" t="str">
        <f>_xlfn.XLOOKUP($H301,'(backend scoring)'!$S$2:$S$333,'(backend scoring)'!$A$2:$A$333,"")</f>
        <v/>
      </c>
      <c r="J301" s="229" t="str">
        <f>IFERROR(VLOOKUP($I301,'Institution Evaluation'!$A$55:$E$346,2,0),IFERROR(VLOOKUP($I301,'Privacy Analyst Evaluation'!$A$46:$E$120,2,0),""))</f>
        <v/>
      </c>
      <c r="K301" s="229" t="str">
        <f>IFERROR(VLOOKUP($I301,'Institution Evaluation'!$A$55:$E$346,3,0),IFERROR(VLOOKUP($I301,'Privacy Analyst Evaluation'!$A$46:$E$120,3,0),""))&amp;""</f>
        <v/>
      </c>
      <c r="L301" s="229" t="str">
        <f>IFERROR(VLOOKUP($I301,'Institution Evaluation'!$A$55:$E$346,4,0),IFERROR(VLOOKUP($I301,'Privacy Analyst Evaluation'!$A$46:$E$120,4,0),""))&amp;""</f>
        <v/>
      </c>
      <c r="M301" s="229" t="str">
        <f>IFERROR(VLOOKUP($I301,'Institution Evaluation'!$A$55:$E$346,5,0),IFERROR(VLOOKUP($I301,'Privacy Analyst Evaluation'!$A$46:$E$120,5,0),""))&amp;""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c r="A302" s="229" t="str">
        <f>IFERROR(IF($A301+1&gt;'(backend scoring)'!$T$335,"",$A301+1),"")</f>
        <v/>
      </c>
      <c r="B302" s="229" t="str">
        <f>_xlfn.XLOOKUP($A302,'(backend scoring)'!$V$2:$V$333,'(backend scoring)'!$A$2:$A$333,"")</f>
        <v/>
      </c>
      <c r="C302" s="229" t="str">
        <f>IFERROR(VLOOKUP($B302,'Institution Evaluation'!$A$55:$E$346,2,0),IFERROR(VLOOKUP($B302,'Privacy Analyst Evaluation'!$A$46:$E$120,2,0),""))&amp;""</f>
        <v/>
      </c>
      <c r="D302" s="229" t="str">
        <f>IFERROR(VLOOKUP($B302,'Institution Evaluation'!$A$55:$E$346,3,0),IFERROR(VLOOKUP($B302,'Privacy Analyst Evaluation'!$A$46:$E$120,3,0),""))&amp;""</f>
        <v/>
      </c>
      <c r="E302" s="229" t="str">
        <f>IFERROR(VLOOKUP($B302,'Institution Evaluation'!$A$55:$E$346,4,0),IFERROR(VLOOKUP($B302,'Privacy Analyst Evaluation'!$A$46:$E$120,4,0),""))&amp;""</f>
        <v/>
      </c>
      <c r="F302" s="229" t="str">
        <f>IFERROR(VLOOKUP($B302,'Institution Evaluation'!$A$55:$E$346,5,0),IFERROR(VLOOKUP($B302,'Privacy Analyst Evaluation'!$A$46:$E$120,5,0),""))&amp;""</f>
        <v/>
      </c>
      <c r="G302" s="230"/>
      <c r="H302" s="229" t="str">
        <f>IFERROR(IF($H301+1&gt;'(backend scoring)'!$Q$335,"",$H301+1),"")</f>
        <v/>
      </c>
      <c r="I302" s="229" t="str">
        <f>_xlfn.XLOOKUP($H302,'(backend scoring)'!$S$2:$S$333,'(backend scoring)'!$A$2:$A$333,"")</f>
        <v/>
      </c>
      <c r="J302" s="229" t="str">
        <f>IFERROR(VLOOKUP($I302,'Institution Evaluation'!$A$55:$E$346,2,0),IFERROR(VLOOKUP($I302,'Privacy Analyst Evaluation'!$A$46:$E$120,2,0),""))</f>
        <v/>
      </c>
      <c r="K302" s="229" t="str">
        <f>IFERROR(VLOOKUP($I302,'Institution Evaluation'!$A$55:$E$346,3,0),IFERROR(VLOOKUP($I302,'Privacy Analyst Evaluation'!$A$46:$E$120,3,0),""))&amp;""</f>
        <v/>
      </c>
      <c r="L302" s="229" t="str">
        <f>IFERROR(VLOOKUP($I302,'Institution Evaluation'!$A$55:$E$346,4,0),IFERROR(VLOOKUP($I302,'Privacy Analyst Evaluation'!$A$46:$E$120,4,0),""))&amp;""</f>
        <v/>
      </c>
      <c r="M302" s="229" t="str">
        <f>IFERROR(VLOOKUP($I302,'Institution Evaluation'!$A$55:$E$346,5,0),IFERROR(VLOOKUP($I302,'Privacy Analyst Evaluation'!$A$46:$E$120,5,0),""))&amp;""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c r="A303" s="229" t="str">
        <f>IFERROR(IF($A302+1&gt;'(backend scoring)'!$T$335,"",$A302+1),"")</f>
        <v/>
      </c>
      <c r="B303" s="229" t="str">
        <f>_xlfn.XLOOKUP($A303,'(backend scoring)'!$V$2:$V$333,'(backend scoring)'!$A$2:$A$333,"")</f>
        <v/>
      </c>
      <c r="C303" s="229" t="str">
        <f>IFERROR(VLOOKUP($B303,'Institution Evaluation'!$A$55:$E$346,2,0),IFERROR(VLOOKUP($B303,'Privacy Analyst Evaluation'!$A$46:$E$120,2,0),""))&amp;""</f>
        <v/>
      </c>
      <c r="D303" s="229" t="str">
        <f>IFERROR(VLOOKUP($B303,'Institution Evaluation'!$A$55:$E$346,3,0),IFERROR(VLOOKUP($B303,'Privacy Analyst Evaluation'!$A$46:$E$120,3,0),""))&amp;""</f>
        <v/>
      </c>
      <c r="E303" s="229" t="str">
        <f>IFERROR(VLOOKUP($B303,'Institution Evaluation'!$A$55:$E$346,4,0),IFERROR(VLOOKUP($B303,'Privacy Analyst Evaluation'!$A$46:$E$120,4,0),""))&amp;""</f>
        <v/>
      </c>
      <c r="F303" s="229" t="str">
        <f>IFERROR(VLOOKUP($B303,'Institution Evaluation'!$A$55:$E$346,5,0),IFERROR(VLOOKUP($B303,'Privacy Analyst Evaluation'!$A$46:$E$120,5,0),""))&amp;""</f>
        <v/>
      </c>
      <c r="G303" s="230"/>
      <c r="H303" s="229" t="str">
        <f>IFERROR(IF($H302+1&gt;'(backend scoring)'!$Q$335,"",$H302+1),"")</f>
        <v/>
      </c>
      <c r="I303" s="229" t="str">
        <f>_xlfn.XLOOKUP($H303,'(backend scoring)'!$S$2:$S$333,'(backend scoring)'!$A$2:$A$333,"")</f>
        <v/>
      </c>
      <c r="J303" s="229" t="str">
        <f>IFERROR(VLOOKUP($I303,'Institution Evaluation'!$A$55:$E$346,2,0),IFERROR(VLOOKUP($I303,'Privacy Analyst Evaluation'!$A$46:$E$120,2,0),""))</f>
        <v/>
      </c>
      <c r="K303" s="229" t="str">
        <f>IFERROR(VLOOKUP($I303,'Institution Evaluation'!$A$55:$E$346,3,0),IFERROR(VLOOKUP($I303,'Privacy Analyst Evaluation'!$A$46:$E$120,3,0),""))&amp;""</f>
        <v/>
      </c>
      <c r="L303" s="229" t="str">
        <f>IFERROR(VLOOKUP($I303,'Institution Evaluation'!$A$55:$E$346,4,0),IFERROR(VLOOKUP($I303,'Privacy Analyst Evaluation'!$A$46:$E$120,4,0),""))&amp;""</f>
        <v/>
      </c>
      <c r="M303" s="229" t="str">
        <f>IFERROR(VLOOKUP($I303,'Institution Evaluation'!$A$55:$E$346,5,0),IFERROR(VLOOKUP($I303,'Privacy Analyst Evaluation'!$A$46:$E$120,5,0),""))&amp;""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c r="A304" s="229" t="str">
        <f>IFERROR(IF($A303+1&gt;'(backend scoring)'!$T$335,"",$A303+1),"")</f>
        <v/>
      </c>
      <c r="B304" s="229" t="str">
        <f>_xlfn.XLOOKUP($A304,'(backend scoring)'!$V$2:$V$333,'(backend scoring)'!$A$2:$A$333,"")</f>
        <v/>
      </c>
      <c r="C304" s="229" t="str">
        <f>IFERROR(VLOOKUP($B304,'Institution Evaluation'!$A$55:$E$346,2,0),IFERROR(VLOOKUP($B304,'Privacy Analyst Evaluation'!$A$46:$E$120,2,0),""))&amp;""</f>
        <v/>
      </c>
      <c r="D304" s="229" t="str">
        <f>IFERROR(VLOOKUP($B304,'Institution Evaluation'!$A$55:$E$346,3,0),IFERROR(VLOOKUP($B304,'Privacy Analyst Evaluation'!$A$46:$E$120,3,0),""))&amp;""</f>
        <v/>
      </c>
      <c r="E304" s="229" t="str">
        <f>IFERROR(VLOOKUP($B304,'Institution Evaluation'!$A$55:$E$346,4,0),IFERROR(VLOOKUP($B304,'Privacy Analyst Evaluation'!$A$46:$E$120,4,0),""))&amp;""</f>
        <v/>
      </c>
      <c r="F304" s="229" t="str">
        <f>IFERROR(VLOOKUP($B304,'Institution Evaluation'!$A$55:$E$346,5,0),IFERROR(VLOOKUP($B304,'Privacy Analyst Evaluation'!$A$46:$E$120,5,0),""))&amp;""</f>
        <v/>
      </c>
      <c r="G304" s="230"/>
      <c r="H304" s="229" t="str">
        <f>IFERROR(IF($H303+1&gt;'(backend scoring)'!$Q$335,"",$H303+1),"")</f>
        <v/>
      </c>
      <c r="I304" s="229" t="str">
        <f>_xlfn.XLOOKUP($H304,'(backend scoring)'!$S$2:$S$333,'(backend scoring)'!$A$2:$A$333,"")</f>
        <v/>
      </c>
      <c r="J304" s="229" t="str">
        <f>IFERROR(VLOOKUP($I304,'Institution Evaluation'!$A$55:$E$346,2,0),IFERROR(VLOOKUP($I304,'Privacy Analyst Evaluation'!$A$46:$E$120,2,0),""))</f>
        <v/>
      </c>
      <c r="K304" s="229" t="str">
        <f>IFERROR(VLOOKUP($I304,'Institution Evaluation'!$A$55:$E$346,3,0),IFERROR(VLOOKUP($I304,'Privacy Analyst Evaluation'!$A$46:$E$120,3,0),""))&amp;""</f>
        <v/>
      </c>
      <c r="L304" s="229" t="str">
        <f>IFERROR(VLOOKUP($I304,'Institution Evaluation'!$A$55:$E$346,4,0),IFERROR(VLOOKUP($I304,'Privacy Analyst Evaluation'!$A$46:$E$120,4,0),""))&amp;""</f>
        <v/>
      </c>
      <c r="M304" s="229" t="str">
        <f>IFERROR(VLOOKUP($I304,'Institution Evaluation'!$A$55:$E$346,5,0),IFERROR(VLOOKUP($I304,'Privacy Analyst Evaluation'!$A$46:$E$120,5,0),""))&amp;""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c r="A305" s="229" t="str">
        <f>IFERROR(IF($A304+1&gt;'(backend scoring)'!$T$335,"",$A304+1),"")</f>
        <v/>
      </c>
      <c r="B305" s="229" t="str">
        <f>_xlfn.XLOOKUP($A305,'(backend scoring)'!$V$2:$V$333,'(backend scoring)'!$A$2:$A$333,"")</f>
        <v/>
      </c>
      <c r="C305" s="229" t="str">
        <f>IFERROR(VLOOKUP($B305,'Institution Evaluation'!$A$55:$E$346,2,0),IFERROR(VLOOKUP($B305,'Privacy Analyst Evaluation'!$A$46:$E$120,2,0),""))&amp;""</f>
        <v/>
      </c>
      <c r="D305" s="229" t="str">
        <f>IFERROR(VLOOKUP($B305,'Institution Evaluation'!$A$55:$E$346,3,0),IFERROR(VLOOKUP($B305,'Privacy Analyst Evaluation'!$A$46:$E$120,3,0),""))&amp;""</f>
        <v/>
      </c>
      <c r="E305" s="229" t="str">
        <f>IFERROR(VLOOKUP($B305,'Institution Evaluation'!$A$55:$E$346,4,0),IFERROR(VLOOKUP($B305,'Privacy Analyst Evaluation'!$A$46:$E$120,4,0),""))&amp;""</f>
        <v/>
      </c>
      <c r="F305" s="229" t="str">
        <f>IFERROR(VLOOKUP($B305,'Institution Evaluation'!$A$55:$E$346,5,0),IFERROR(VLOOKUP($B305,'Privacy Analyst Evaluation'!$A$46:$E$120,5,0),""))&amp;""</f>
        <v/>
      </c>
      <c r="G305" s="230"/>
      <c r="H305" s="229" t="str">
        <f>IFERROR(IF($H304+1&gt;'(backend scoring)'!$Q$335,"",$H304+1),"")</f>
        <v/>
      </c>
      <c r="I305" s="229" t="str">
        <f>_xlfn.XLOOKUP($H305,'(backend scoring)'!$S$2:$S$333,'(backend scoring)'!$A$2:$A$333,"")</f>
        <v/>
      </c>
      <c r="J305" s="229" t="str">
        <f>IFERROR(VLOOKUP($I305,'Institution Evaluation'!$A$55:$E$346,2,0),IFERROR(VLOOKUP($I305,'Privacy Analyst Evaluation'!$A$46:$E$120,2,0),""))</f>
        <v/>
      </c>
      <c r="K305" s="229" t="str">
        <f>IFERROR(VLOOKUP($I305,'Institution Evaluation'!$A$55:$E$346,3,0),IFERROR(VLOOKUP($I305,'Privacy Analyst Evaluation'!$A$46:$E$120,3,0),""))&amp;""</f>
        <v/>
      </c>
      <c r="L305" s="229" t="str">
        <f>IFERROR(VLOOKUP($I305,'Institution Evaluation'!$A$55:$E$346,4,0),IFERROR(VLOOKUP($I305,'Privacy Analyst Evaluation'!$A$46:$E$120,4,0),""))&amp;""</f>
        <v/>
      </c>
      <c r="M305" s="229" t="str">
        <f>IFERROR(VLOOKUP($I305,'Institution Evaluation'!$A$55:$E$346,5,0),IFERROR(VLOOKUP($I305,'Privacy Analyst Evaluation'!$A$46:$E$120,5,0),""))&amp;""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c r="A306" s="229" t="str">
        <f>IFERROR(IF($A305+1&gt;'(backend scoring)'!$T$335,"",$A305+1),"")</f>
        <v/>
      </c>
      <c r="B306" s="229" t="str">
        <f>_xlfn.XLOOKUP($A306,'(backend scoring)'!$V$2:$V$333,'(backend scoring)'!$A$2:$A$333,"")</f>
        <v/>
      </c>
      <c r="C306" s="229" t="str">
        <f>IFERROR(VLOOKUP($B306,'Institution Evaluation'!$A$55:$E$346,2,0),IFERROR(VLOOKUP($B306,'Privacy Analyst Evaluation'!$A$46:$E$120,2,0),""))&amp;""</f>
        <v/>
      </c>
      <c r="D306" s="229" t="str">
        <f>IFERROR(VLOOKUP($B306,'Institution Evaluation'!$A$55:$E$346,3,0),IFERROR(VLOOKUP($B306,'Privacy Analyst Evaluation'!$A$46:$E$120,3,0),""))&amp;""</f>
        <v/>
      </c>
      <c r="E306" s="229" t="str">
        <f>IFERROR(VLOOKUP($B306,'Institution Evaluation'!$A$55:$E$346,4,0),IFERROR(VLOOKUP($B306,'Privacy Analyst Evaluation'!$A$46:$E$120,4,0),""))&amp;""</f>
        <v/>
      </c>
      <c r="F306" s="229" t="str">
        <f>IFERROR(VLOOKUP($B306,'Institution Evaluation'!$A$55:$E$346,5,0),IFERROR(VLOOKUP($B306,'Privacy Analyst Evaluation'!$A$46:$E$120,5,0),""))&amp;""</f>
        <v/>
      </c>
      <c r="G306" s="230"/>
      <c r="H306" s="229" t="str">
        <f>IFERROR(IF($H305+1&gt;'(backend scoring)'!$Q$335,"",$H305+1),"")</f>
        <v/>
      </c>
      <c r="I306" s="229" t="str">
        <f>_xlfn.XLOOKUP($H306,'(backend scoring)'!$S$2:$S$333,'(backend scoring)'!$A$2:$A$333,"")</f>
        <v/>
      </c>
      <c r="J306" s="229" t="str">
        <f>IFERROR(VLOOKUP($I306,'Institution Evaluation'!$A$55:$E$346,2,0),IFERROR(VLOOKUP($I306,'Privacy Analyst Evaluation'!$A$46:$E$120,2,0),""))</f>
        <v/>
      </c>
      <c r="K306" s="229" t="str">
        <f>IFERROR(VLOOKUP($I306,'Institution Evaluation'!$A$55:$E$346,3,0),IFERROR(VLOOKUP($I306,'Privacy Analyst Evaluation'!$A$46:$E$120,3,0),""))&amp;""</f>
        <v/>
      </c>
      <c r="L306" s="229" t="str">
        <f>IFERROR(VLOOKUP($I306,'Institution Evaluation'!$A$55:$E$346,4,0),IFERROR(VLOOKUP($I306,'Privacy Analyst Evaluation'!$A$46:$E$120,4,0),""))&amp;""</f>
        <v/>
      </c>
      <c r="M306" s="229" t="str">
        <f>IFERROR(VLOOKUP($I306,'Institution Evaluation'!$A$55:$E$346,5,0),IFERROR(VLOOKUP($I306,'Privacy Analyst Evaluation'!$A$46:$E$120,5,0),""))&amp;""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c r="A307" s="229" t="str">
        <f>IFERROR(IF($A306+1&gt;'(backend scoring)'!$T$335,"",$A306+1),"")</f>
        <v/>
      </c>
      <c r="B307" s="229" t="str">
        <f>_xlfn.XLOOKUP($A307,'(backend scoring)'!$V$2:$V$333,'(backend scoring)'!$A$2:$A$333,"")</f>
        <v/>
      </c>
      <c r="C307" s="229" t="str">
        <f>IFERROR(VLOOKUP($B307,'Institution Evaluation'!$A$55:$E$346,2,0),IFERROR(VLOOKUP($B307,'Privacy Analyst Evaluation'!$A$46:$E$120,2,0),""))&amp;""</f>
        <v/>
      </c>
      <c r="D307" s="229" t="str">
        <f>IFERROR(VLOOKUP($B307,'Institution Evaluation'!$A$55:$E$346,3,0),IFERROR(VLOOKUP($B307,'Privacy Analyst Evaluation'!$A$46:$E$120,3,0),""))&amp;""</f>
        <v/>
      </c>
      <c r="E307" s="229" t="str">
        <f>IFERROR(VLOOKUP($B307,'Institution Evaluation'!$A$55:$E$346,4,0),IFERROR(VLOOKUP($B307,'Privacy Analyst Evaluation'!$A$46:$E$120,4,0),""))&amp;""</f>
        <v/>
      </c>
      <c r="F307" s="229" t="str">
        <f>IFERROR(VLOOKUP($B307,'Institution Evaluation'!$A$55:$E$346,5,0),IFERROR(VLOOKUP($B307,'Privacy Analyst Evaluation'!$A$46:$E$120,5,0),""))&amp;""</f>
        <v/>
      </c>
      <c r="G307" s="230"/>
      <c r="H307" s="229" t="str">
        <f>IFERROR(IF($H306+1&gt;'(backend scoring)'!$Q$335,"",$H306+1),"")</f>
        <v/>
      </c>
      <c r="I307" s="229" t="str">
        <f>_xlfn.XLOOKUP($H307,'(backend scoring)'!$S$2:$S$333,'(backend scoring)'!$A$2:$A$333,"")</f>
        <v/>
      </c>
      <c r="J307" s="229" t="str">
        <f>IFERROR(VLOOKUP($I307,'Institution Evaluation'!$A$55:$E$346,2,0),IFERROR(VLOOKUP($I307,'Privacy Analyst Evaluation'!$A$46:$E$120,2,0),""))</f>
        <v/>
      </c>
      <c r="K307" s="229" t="str">
        <f>IFERROR(VLOOKUP($I307,'Institution Evaluation'!$A$55:$E$346,3,0),IFERROR(VLOOKUP($I307,'Privacy Analyst Evaluation'!$A$46:$E$120,3,0),""))&amp;""</f>
        <v/>
      </c>
      <c r="L307" s="229" t="str">
        <f>IFERROR(VLOOKUP($I307,'Institution Evaluation'!$A$55:$E$346,4,0),IFERROR(VLOOKUP($I307,'Privacy Analyst Evaluation'!$A$46:$E$120,4,0),""))&amp;""</f>
        <v/>
      </c>
      <c r="M307" s="229" t="str">
        <f>IFERROR(VLOOKUP($I307,'Institution Evaluation'!$A$55:$E$346,5,0),IFERROR(VLOOKUP($I307,'Privacy Analyst Evaluation'!$A$46:$E$120,5,0),""))&amp;""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c r="A308" s="229" t="str">
        <f>IFERROR(IF($A307+1&gt;'(backend scoring)'!$T$335,"",$A307+1),"")</f>
        <v/>
      </c>
      <c r="B308" s="229" t="str">
        <f>_xlfn.XLOOKUP($A308,'(backend scoring)'!$V$2:$V$333,'(backend scoring)'!$A$2:$A$333,"")</f>
        <v/>
      </c>
      <c r="C308" s="229" t="str">
        <f>IFERROR(VLOOKUP($B308,'Institution Evaluation'!$A$55:$E$346,2,0),IFERROR(VLOOKUP($B308,'Privacy Analyst Evaluation'!$A$46:$E$120,2,0),""))&amp;""</f>
        <v/>
      </c>
      <c r="D308" s="229" t="str">
        <f>IFERROR(VLOOKUP($B308,'Institution Evaluation'!$A$55:$E$346,3,0),IFERROR(VLOOKUP($B308,'Privacy Analyst Evaluation'!$A$46:$E$120,3,0),""))&amp;""</f>
        <v/>
      </c>
      <c r="E308" s="229" t="str">
        <f>IFERROR(VLOOKUP($B308,'Institution Evaluation'!$A$55:$E$346,4,0),IFERROR(VLOOKUP($B308,'Privacy Analyst Evaluation'!$A$46:$E$120,4,0),""))&amp;""</f>
        <v/>
      </c>
      <c r="F308" s="229" t="str">
        <f>IFERROR(VLOOKUP($B308,'Institution Evaluation'!$A$55:$E$346,5,0),IFERROR(VLOOKUP($B308,'Privacy Analyst Evaluation'!$A$46:$E$120,5,0),""))&amp;""</f>
        <v/>
      </c>
      <c r="G308" s="230"/>
      <c r="H308" s="229" t="str">
        <f>IFERROR(IF($H307+1&gt;'(backend scoring)'!$Q$335,"",$H307+1),"")</f>
        <v/>
      </c>
      <c r="I308" s="229" t="str">
        <f>_xlfn.XLOOKUP($H308,'(backend scoring)'!$S$2:$S$333,'(backend scoring)'!$A$2:$A$333,"")</f>
        <v/>
      </c>
      <c r="J308" s="229" t="str">
        <f>IFERROR(VLOOKUP($I308,'Institution Evaluation'!$A$55:$E$346,2,0),IFERROR(VLOOKUP($I308,'Privacy Analyst Evaluation'!$A$46:$E$120,2,0),""))</f>
        <v/>
      </c>
      <c r="K308" s="229" t="str">
        <f>IFERROR(VLOOKUP($I308,'Institution Evaluation'!$A$55:$E$346,3,0),IFERROR(VLOOKUP($I308,'Privacy Analyst Evaluation'!$A$46:$E$120,3,0),""))&amp;""</f>
        <v/>
      </c>
      <c r="L308" s="229" t="str">
        <f>IFERROR(VLOOKUP($I308,'Institution Evaluation'!$A$55:$E$346,4,0),IFERROR(VLOOKUP($I308,'Privacy Analyst Evaluation'!$A$46:$E$120,4,0),""))&amp;""</f>
        <v/>
      </c>
      <c r="M308" s="229" t="str">
        <f>IFERROR(VLOOKUP($I308,'Institution Evaluation'!$A$55:$E$346,5,0),IFERROR(VLOOKUP($I308,'Privacy Analyst Evaluation'!$A$46:$E$120,5,0),""))&amp;""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c r="A309" s="229" t="str">
        <f>IFERROR(IF($A308+1&gt;'(backend scoring)'!$T$335,"",$A308+1),"")</f>
        <v/>
      </c>
      <c r="B309" s="229" t="str">
        <f>_xlfn.XLOOKUP($A309,'(backend scoring)'!$V$2:$V$333,'(backend scoring)'!$A$2:$A$333,"")</f>
        <v/>
      </c>
      <c r="C309" s="229" t="str">
        <f>IFERROR(VLOOKUP($B309,'Institution Evaluation'!$A$55:$E$346,2,0),IFERROR(VLOOKUP($B309,'Privacy Analyst Evaluation'!$A$46:$E$120,2,0),""))&amp;""</f>
        <v/>
      </c>
      <c r="D309" s="229" t="str">
        <f>IFERROR(VLOOKUP($B309,'Institution Evaluation'!$A$55:$E$346,3,0),IFERROR(VLOOKUP($B309,'Privacy Analyst Evaluation'!$A$46:$E$120,3,0),""))&amp;""</f>
        <v/>
      </c>
      <c r="E309" s="229" t="str">
        <f>IFERROR(VLOOKUP($B309,'Institution Evaluation'!$A$55:$E$346,4,0),IFERROR(VLOOKUP($B309,'Privacy Analyst Evaluation'!$A$46:$E$120,4,0),""))&amp;""</f>
        <v/>
      </c>
      <c r="F309" s="229" t="str">
        <f>IFERROR(VLOOKUP($B309,'Institution Evaluation'!$A$55:$E$346,5,0),IFERROR(VLOOKUP($B309,'Privacy Analyst Evaluation'!$A$46:$E$120,5,0),""))&amp;""</f>
        <v/>
      </c>
      <c r="G309" s="230"/>
      <c r="H309" s="229" t="str">
        <f>IFERROR(IF($H308+1&gt;'(backend scoring)'!$Q$335,"",$H308+1),"")</f>
        <v/>
      </c>
      <c r="I309" s="229" t="str">
        <f>_xlfn.XLOOKUP($H309,'(backend scoring)'!$S$2:$S$333,'(backend scoring)'!$A$2:$A$333,"")</f>
        <v/>
      </c>
      <c r="J309" s="229" t="str">
        <f>IFERROR(VLOOKUP($I309,'Institution Evaluation'!$A$55:$E$346,2,0),IFERROR(VLOOKUP($I309,'Privacy Analyst Evaluation'!$A$46:$E$120,2,0),""))</f>
        <v/>
      </c>
      <c r="K309" s="229" t="str">
        <f>IFERROR(VLOOKUP($I309,'Institution Evaluation'!$A$55:$E$346,3,0),IFERROR(VLOOKUP($I309,'Privacy Analyst Evaluation'!$A$46:$E$120,3,0),""))&amp;""</f>
        <v/>
      </c>
      <c r="L309" s="229" t="str">
        <f>IFERROR(VLOOKUP($I309,'Institution Evaluation'!$A$55:$E$346,4,0),IFERROR(VLOOKUP($I309,'Privacy Analyst Evaluation'!$A$46:$E$120,4,0),""))&amp;""</f>
        <v/>
      </c>
      <c r="M309" s="229" t="str">
        <f>IFERROR(VLOOKUP($I309,'Institution Evaluation'!$A$55:$E$346,5,0),IFERROR(VLOOKUP($I309,'Privacy Analyst Evaluation'!$A$46:$E$120,5,0),""))&amp;""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c r="A310" s="229" t="str">
        <f>IFERROR(IF($A309+1&gt;'(backend scoring)'!$T$335,"",$A309+1),"")</f>
        <v/>
      </c>
      <c r="B310" s="229" t="str">
        <f>_xlfn.XLOOKUP($A310,'(backend scoring)'!$V$2:$V$333,'(backend scoring)'!$A$2:$A$333,"")</f>
        <v/>
      </c>
      <c r="C310" s="229" t="str">
        <f>IFERROR(VLOOKUP($B310,'Institution Evaluation'!$A$55:$E$346,2,0),IFERROR(VLOOKUP($B310,'Privacy Analyst Evaluation'!$A$46:$E$120,2,0),""))&amp;""</f>
        <v/>
      </c>
      <c r="D310" s="229" t="str">
        <f>IFERROR(VLOOKUP($B310,'Institution Evaluation'!$A$55:$E$346,3,0),IFERROR(VLOOKUP($B310,'Privacy Analyst Evaluation'!$A$46:$E$120,3,0),""))&amp;""</f>
        <v/>
      </c>
      <c r="E310" s="229" t="str">
        <f>IFERROR(VLOOKUP($B310,'Institution Evaluation'!$A$55:$E$346,4,0),IFERROR(VLOOKUP($B310,'Privacy Analyst Evaluation'!$A$46:$E$120,4,0),""))&amp;""</f>
        <v/>
      </c>
      <c r="F310" s="229" t="str">
        <f>IFERROR(VLOOKUP($B310,'Institution Evaluation'!$A$55:$E$346,5,0),IFERROR(VLOOKUP($B310,'Privacy Analyst Evaluation'!$A$46:$E$120,5,0),""))&amp;""</f>
        <v/>
      </c>
      <c r="G310" s="230"/>
      <c r="H310" s="229" t="str">
        <f>IFERROR(IF($H309+1&gt;'(backend scoring)'!$Q$335,"",$H309+1),"")</f>
        <v/>
      </c>
      <c r="I310" s="229" t="str">
        <f>_xlfn.XLOOKUP($H310,'(backend scoring)'!$S$2:$S$333,'(backend scoring)'!$A$2:$A$333,"")</f>
        <v/>
      </c>
      <c r="J310" s="229" t="str">
        <f>IFERROR(VLOOKUP($I310,'Institution Evaluation'!$A$55:$E$346,2,0),IFERROR(VLOOKUP($I310,'Privacy Analyst Evaluation'!$A$46:$E$120,2,0),""))</f>
        <v/>
      </c>
      <c r="K310" s="229" t="str">
        <f>IFERROR(VLOOKUP($I310,'Institution Evaluation'!$A$55:$E$346,3,0),IFERROR(VLOOKUP($I310,'Privacy Analyst Evaluation'!$A$46:$E$120,3,0),""))&amp;""</f>
        <v/>
      </c>
      <c r="L310" s="229" t="str">
        <f>IFERROR(VLOOKUP($I310,'Institution Evaluation'!$A$55:$E$346,4,0),IFERROR(VLOOKUP($I310,'Privacy Analyst Evaluation'!$A$46:$E$120,4,0),""))&amp;""</f>
        <v/>
      </c>
      <c r="M310" s="229" t="str">
        <f>IFERROR(VLOOKUP($I310,'Institution Evaluation'!$A$55:$E$346,5,0),IFERROR(VLOOKUP($I310,'Privacy Analyst Evaluation'!$A$46:$E$120,5,0),""))&amp;""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c r="A311" s="229" t="str">
        <f>IFERROR(IF($A310+1&gt;'(backend scoring)'!$T$335,"",$A310+1),"")</f>
        <v/>
      </c>
      <c r="B311" s="229" t="str">
        <f>_xlfn.XLOOKUP($A311,'(backend scoring)'!$V$2:$V$333,'(backend scoring)'!$A$2:$A$333,"")</f>
        <v/>
      </c>
      <c r="C311" s="229" t="str">
        <f>IFERROR(VLOOKUP($B311,'Institution Evaluation'!$A$55:$E$346,2,0),IFERROR(VLOOKUP($B311,'Privacy Analyst Evaluation'!$A$46:$E$120,2,0),""))&amp;""</f>
        <v/>
      </c>
      <c r="D311" s="229" t="str">
        <f>IFERROR(VLOOKUP($B311,'Institution Evaluation'!$A$55:$E$346,3,0),IFERROR(VLOOKUP($B311,'Privacy Analyst Evaluation'!$A$46:$E$120,3,0),""))&amp;""</f>
        <v/>
      </c>
      <c r="E311" s="229" t="str">
        <f>IFERROR(VLOOKUP($B311,'Institution Evaluation'!$A$55:$E$346,4,0),IFERROR(VLOOKUP($B311,'Privacy Analyst Evaluation'!$A$46:$E$120,4,0),""))&amp;""</f>
        <v/>
      </c>
      <c r="F311" s="229" t="str">
        <f>IFERROR(VLOOKUP($B311,'Institution Evaluation'!$A$55:$E$346,5,0),IFERROR(VLOOKUP($B311,'Privacy Analyst Evaluation'!$A$46:$E$120,5,0),""))&amp;""</f>
        <v/>
      </c>
      <c r="G311" s="230"/>
      <c r="H311" s="229" t="str">
        <f>IFERROR(IF($H310+1&gt;'(backend scoring)'!$Q$335,"",$H310+1),"")</f>
        <v/>
      </c>
      <c r="I311" s="229" t="str">
        <f>_xlfn.XLOOKUP($H311,'(backend scoring)'!$S$2:$S$333,'(backend scoring)'!$A$2:$A$333,"")</f>
        <v/>
      </c>
      <c r="J311" s="229" t="str">
        <f>IFERROR(VLOOKUP($I311,'Institution Evaluation'!$A$55:$E$346,2,0),IFERROR(VLOOKUP($I311,'Privacy Analyst Evaluation'!$A$46:$E$120,2,0),""))</f>
        <v/>
      </c>
      <c r="K311" s="229" t="str">
        <f>IFERROR(VLOOKUP($I311,'Institution Evaluation'!$A$55:$E$346,3,0),IFERROR(VLOOKUP($I311,'Privacy Analyst Evaluation'!$A$46:$E$120,3,0),""))&amp;""</f>
        <v/>
      </c>
      <c r="L311" s="229" t="str">
        <f>IFERROR(VLOOKUP($I311,'Institution Evaluation'!$A$55:$E$346,4,0),IFERROR(VLOOKUP($I311,'Privacy Analyst Evaluation'!$A$46:$E$120,4,0),""))&amp;""</f>
        <v/>
      </c>
      <c r="M311" s="229" t="str">
        <f>IFERROR(VLOOKUP($I311,'Institution Evaluation'!$A$55:$E$346,5,0),IFERROR(VLOOKUP($I311,'Privacy Analyst Evaluation'!$A$46:$E$120,5,0),""))&amp;""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c r="A312" s="229" t="str">
        <f>IFERROR(IF($A311+1&gt;'(backend scoring)'!$T$335,"",$A311+1),"")</f>
        <v/>
      </c>
      <c r="B312" s="229" t="str">
        <f>_xlfn.XLOOKUP($A312,'(backend scoring)'!$V$2:$V$333,'(backend scoring)'!$A$2:$A$333,"")</f>
        <v/>
      </c>
      <c r="C312" s="229" t="str">
        <f>IFERROR(VLOOKUP($B312,'Institution Evaluation'!$A$55:$E$346,2,0),IFERROR(VLOOKUP($B312,'Privacy Analyst Evaluation'!$A$46:$E$120,2,0),""))&amp;""</f>
        <v/>
      </c>
      <c r="D312" s="229" t="str">
        <f>IFERROR(VLOOKUP($B312,'Institution Evaluation'!$A$55:$E$346,3,0),IFERROR(VLOOKUP($B312,'Privacy Analyst Evaluation'!$A$46:$E$120,3,0),""))&amp;""</f>
        <v/>
      </c>
      <c r="E312" s="229" t="str">
        <f>IFERROR(VLOOKUP($B312,'Institution Evaluation'!$A$55:$E$346,4,0),IFERROR(VLOOKUP($B312,'Privacy Analyst Evaluation'!$A$46:$E$120,4,0),""))&amp;""</f>
        <v/>
      </c>
      <c r="F312" s="229" t="str">
        <f>IFERROR(VLOOKUP($B312,'Institution Evaluation'!$A$55:$E$346,5,0),IFERROR(VLOOKUP($B312,'Privacy Analyst Evaluation'!$A$46:$E$120,5,0),""))&amp;""</f>
        <v/>
      </c>
      <c r="G312" s="230"/>
      <c r="H312" s="229" t="str">
        <f>IFERROR(IF($H311+1&gt;'(backend scoring)'!$Q$335,"",$H311+1),"")</f>
        <v/>
      </c>
      <c r="I312" s="229" t="str">
        <f>_xlfn.XLOOKUP($H312,'(backend scoring)'!$S$2:$S$333,'(backend scoring)'!$A$2:$A$333,"")</f>
        <v/>
      </c>
      <c r="J312" s="229" t="str">
        <f>IFERROR(VLOOKUP($I312,'Institution Evaluation'!$A$55:$E$346,2,0),IFERROR(VLOOKUP($I312,'Privacy Analyst Evaluation'!$A$46:$E$120,2,0),""))</f>
        <v/>
      </c>
      <c r="K312" s="229" t="str">
        <f>IFERROR(VLOOKUP($I312,'Institution Evaluation'!$A$55:$E$346,3,0),IFERROR(VLOOKUP($I312,'Privacy Analyst Evaluation'!$A$46:$E$120,3,0),""))&amp;""</f>
        <v/>
      </c>
      <c r="L312" s="229" t="str">
        <f>IFERROR(VLOOKUP($I312,'Institution Evaluation'!$A$55:$E$346,4,0),IFERROR(VLOOKUP($I312,'Privacy Analyst Evaluation'!$A$46:$E$120,4,0),""))&amp;""</f>
        <v/>
      </c>
      <c r="M312" s="229" t="str">
        <f>IFERROR(VLOOKUP($I312,'Institution Evaluation'!$A$55:$E$346,5,0),IFERROR(VLOOKUP($I312,'Privacy Analyst Evaluation'!$A$46:$E$120,5,0),""))&amp;""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c r="A313" s="229" t="str">
        <f>IFERROR(IF($A312+1&gt;'(backend scoring)'!$T$335,"",$A312+1),"")</f>
        <v/>
      </c>
      <c r="B313" s="229" t="str">
        <f>_xlfn.XLOOKUP($A313,'(backend scoring)'!$V$2:$V$333,'(backend scoring)'!$A$2:$A$333,"")</f>
        <v/>
      </c>
      <c r="C313" s="229" t="str">
        <f>IFERROR(VLOOKUP($B313,'Institution Evaluation'!$A$55:$E$346,2,0),IFERROR(VLOOKUP($B313,'Privacy Analyst Evaluation'!$A$46:$E$120,2,0),""))&amp;""</f>
        <v/>
      </c>
      <c r="D313" s="229" t="str">
        <f>IFERROR(VLOOKUP($B313,'Institution Evaluation'!$A$55:$E$346,3,0),IFERROR(VLOOKUP($B313,'Privacy Analyst Evaluation'!$A$46:$E$120,3,0),""))&amp;""</f>
        <v/>
      </c>
      <c r="E313" s="229" t="str">
        <f>IFERROR(VLOOKUP($B313,'Institution Evaluation'!$A$55:$E$346,4,0),IFERROR(VLOOKUP($B313,'Privacy Analyst Evaluation'!$A$46:$E$120,4,0),""))&amp;""</f>
        <v/>
      </c>
      <c r="F313" s="229" t="str">
        <f>IFERROR(VLOOKUP($B313,'Institution Evaluation'!$A$55:$E$346,5,0),IFERROR(VLOOKUP($B313,'Privacy Analyst Evaluation'!$A$46:$E$120,5,0),""))&amp;""</f>
        <v/>
      </c>
      <c r="G313" s="230"/>
      <c r="H313" s="229" t="str">
        <f>IFERROR(IF($H312+1&gt;'(backend scoring)'!$Q$335,"",$H312+1),"")</f>
        <v/>
      </c>
      <c r="I313" s="229" t="str">
        <f>_xlfn.XLOOKUP($H313,'(backend scoring)'!$S$2:$S$333,'(backend scoring)'!$A$2:$A$333,"")</f>
        <v/>
      </c>
      <c r="J313" s="229" t="str">
        <f>IFERROR(VLOOKUP($I313,'Institution Evaluation'!$A$55:$E$346,2,0),IFERROR(VLOOKUP($I313,'Privacy Analyst Evaluation'!$A$46:$E$120,2,0),""))</f>
        <v/>
      </c>
      <c r="K313" s="229" t="str">
        <f>IFERROR(VLOOKUP($I313,'Institution Evaluation'!$A$55:$E$346,3,0),IFERROR(VLOOKUP($I313,'Privacy Analyst Evaluation'!$A$46:$E$120,3,0),""))&amp;""</f>
        <v/>
      </c>
      <c r="L313" s="229" t="str">
        <f>IFERROR(VLOOKUP($I313,'Institution Evaluation'!$A$55:$E$346,4,0),IFERROR(VLOOKUP($I313,'Privacy Analyst Evaluation'!$A$46:$E$120,4,0),""))&amp;""</f>
        <v/>
      </c>
      <c r="M313" s="229" t="str">
        <f>IFERROR(VLOOKUP($I313,'Institution Evaluation'!$A$55:$E$346,5,0),IFERROR(VLOOKUP($I313,'Privacy Analyst Evaluation'!$A$46:$E$120,5,0),""))&amp;""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c r="A314" s="229" t="str">
        <f>IFERROR(IF($A313+1&gt;'(backend scoring)'!$T$335,"",$A313+1),"")</f>
        <v/>
      </c>
      <c r="B314" s="229" t="str">
        <f>_xlfn.XLOOKUP($A314,'(backend scoring)'!$V$2:$V$333,'(backend scoring)'!$A$2:$A$333,"")</f>
        <v/>
      </c>
      <c r="C314" s="229" t="str">
        <f>IFERROR(VLOOKUP($B314,'Institution Evaluation'!$A$55:$E$346,2,0),IFERROR(VLOOKUP($B314,'Privacy Analyst Evaluation'!$A$46:$E$120,2,0),""))&amp;""</f>
        <v/>
      </c>
      <c r="D314" s="229" t="str">
        <f>IFERROR(VLOOKUP($B314,'Institution Evaluation'!$A$55:$E$346,3,0),IFERROR(VLOOKUP($B314,'Privacy Analyst Evaluation'!$A$46:$E$120,3,0),""))&amp;""</f>
        <v/>
      </c>
      <c r="E314" s="229" t="str">
        <f>IFERROR(VLOOKUP($B314,'Institution Evaluation'!$A$55:$E$346,4,0),IFERROR(VLOOKUP($B314,'Privacy Analyst Evaluation'!$A$46:$E$120,4,0),""))&amp;""</f>
        <v/>
      </c>
      <c r="F314" s="229" t="str">
        <f>IFERROR(VLOOKUP($B314,'Institution Evaluation'!$A$55:$E$346,5,0),IFERROR(VLOOKUP($B314,'Privacy Analyst Evaluation'!$A$46:$E$120,5,0),""))&amp;""</f>
        <v/>
      </c>
      <c r="G314" s="230"/>
      <c r="H314" s="229" t="str">
        <f>IFERROR(IF($H313+1&gt;'(backend scoring)'!$Q$335,"",$H313+1),"")</f>
        <v/>
      </c>
      <c r="I314" s="229" t="str">
        <f>_xlfn.XLOOKUP($H314,'(backend scoring)'!$S$2:$S$333,'(backend scoring)'!$A$2:$A$333,"")</f>
        <v/>
      </c>
      <c r="J314" s="229" t="str">
        <f>IFERROR(VLOOKUP($I314,'Institution Evaluation'!$A$55:$E$346,2,0),IFERROR(VLOOKUP($I314,'Privacy Analyst Evaluation'!$A$46:$E$120,2,0),""))</f>
        <v/>
      </c>
      <c r="K314" s="229" t="str">
        <f>IFERROR(VLOOKUP($I314,'Institution Evaluation'!$A$55:$E$346,3,0),IFERROR(VLOOKUP($I314,'Privacy Analyst Evaluation'!$A$46:$E$120,3,0),""))&amp;""</f>
        <v/>
      </c>
      <c r="L314" s="229" t="str">
        <f>IFERROR(VLOOKUP($I314,'Institution Evaluation'!$A$55:$E$346,4,0),IFERROR(VLOOKUP($I314,'Privacy Analyst Evaluation'!$A$46:$E$120,4,0),""))&amp;""</f>
        <v/>
      </c>
      <c r="M314" s="229" t="str">
        <f>IFERROR(VLOOKUP($I314,'Institution Evaluation'!$A$55:$E$346,5,0),IFERROR(VLOOKUP($I314,'Privacy Analyst Evaluation'!$A$46:$E$120,5,0),""))&amp;""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c r="A315" s="229" t="str">
        <f>IFERROR(IF($A314+1&gt;'(backend scoring)'!$T$335,"",$A314+1),"")</f>
        <v/>
      </c>
      <c r="B315" s="229" t="str">
        <f>_xlfn.XLOOKUP($A315,'(backend scoring)'!$V$2:$V$333,'(backend scoring)'!$A$2:$A$333,"")</f>
        <v/>
      </c>
      <c r="C315" s="229" t="str">
        <f>IFERROR(VLOOKUP($B315,'Institution Evaluation'!$A$55:$E$346,2,0),IFERROR(VLOOKUP($B315,'Privacy Analyst Evaluation'!$A$46:$E$120,2,0),""))&amp;""</f>
        <v/>
      </c>
      <c r="D315" s="229" t="str">
        <f>IFERROR(VLOOKUP($B315,'Institution Evaluation'!$A$55:$E$346,3,0),IFERROR(VLOOKUP($B315,'Privacy Analyst Evaluation'!$A$46:$E$120,3,0),""))&amp;""</f>
        <v/>
      </c>
      <c r="E315" s="229" t="str">
        <f>IFERROR(VLOOKUP($B315,'Institution Evaluation'!$A$55:$E$346,4,0),IFERROR(VLOOKUP($B315,'Privacy Analyst Evaluation'!$A$46:$E$120,4,0),""))&amp;""</f>
        <v/>
      </c>
      <c r="F315" s="229" t="str">
        <f>IFERROR(VLOOKUP($B315,'Institution Evaluation'!$A$55:$E$346,5,0),IFERROR(VLOOKUP($B315,'Privacy Analyst Evaluation'!$A$46:$E$120,5,0),""))&amp;""</f>
        <v/>
      </c>
      <c r="G315" s="230"/>
      <c r="H315" s="229" t="str">
        <f>IFERROR(IF($H314+1&gt;'(backend scoring)'!$Q$335,"",$H314+1),"")</f>
        <v/>
      </c>
      <c r="I315" s="229" t="str">
        <f>_xlfn.XLOOKUP($H315,'(backend scoring)'!$S$2:$S$333,'(backend scoring)'!$A$2:$A$333,"")</f>
        <v/>
      </c>
      <c r="J315" s="229" t="str">
        <f>IFERROR(VLOOKUP($I315,'Institution Evaluation'!$A$55:$E$346,2,0),IFERROR(VLOOKUP($I315,'Privacy Analyst Evaluation'!$A$46:$E$120,2,0),""))</f>
        <v/>
      </c>
      <c r="K315" s="229" t="str">
        <f>IFERROR(VLOOKUP($I315,'Institution Evaluation'!$A$55:$E$346,3,0),IFERROR(VLOOKUP($I315,'Privacy Analyst Evaluation'!$A$46:$E$120,3,0),""))&amp;""</f>
        <v/>
      </c>
      <c r="L315" s="229" t="str">
        <f>IFERROR(VLOOKUP($I315,'Institution Evaluation'!$A$55:$E$346,4,0),IFERROR(VLOOKUP($I315,'Privacy Analyst Evaluation'!$A$46:$E$120,4,0),""))&amp;""</f>
        <v/>
      </c>
      <c r="M315" s="229" t="str">
        <f>IFERROR(VLOOKUP($I315,'Institution Evaluation'!$A$55:$E$346,5,0),IFERROR(VLOOKUP($I315,'Privacy Analyst Evaluation'!$A$46:$E$120,5,0),""))&amp;""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c r="A316" s="229" t="str">
        <f>IFERROR(IF($A315+1&gt;'(backend scoring)'!$T$335,"",$A315+1),"")</f>
        <v/>
      </c>
      <c r="B316" s="229" t="str">
        <f>_xlfn.XLOOKUP($A316,'(backend scoring)'!$V$2:$V$333,'(backend scoring)'!$A$2:$A$333,"")</f>
        <v/>
      </c>
      <c r="C316" s="229" t="str">
        <f>IFERROR(VLOOKUP($B316,'Institution Evaluation'!$A$55:$E$346,2,0),IFERROR(VLOOKUP($B316,'Privacy Analyst Evaluation'!$A$46:$E$120,2,0),""))&amp;""</f>
        <v/>
      </c>
      <c r="D316" s="229" t="str">
        <f>IFERROR(VLOOKUP($B316,'Institution Evaluation'!$A$55:$E$346,3,0),IFERROR(VLOOKUP($B316,'Privacy Analyst Evaluation'!$A$46:$E$120,3,0),""))&amp;""</f>
        <v/>
      </c>
      <c r="E316" s="229" t="str">
        <f>IFERROR(VLOOKUP($B316,'Institution Evaluation'!$A$55:$E$346,4,0),IFERROR(VLOOKUP($B316,'Privacy Analyst Evaluation'!$A$46:$E$120,4,0),""))&amp;""</f>
        <v/>
      </c>
      <c r="F316" s="229" t="str">
        <f>IFERROR(VLOOKUP($B316,'Institution Evaluation'!$A$55:$E$346,5,0),IFERROR(VLOOKUP($B316,'Privacy Analyst Evaluation'!$A$46:$E$120,5,0),""))&amp;""</f>
        <v/>
      </c>
      <c r="G316" s="230"/>
      <c r="H316" s="229" t="str">
        <f>IFERROR(IF($H315+1&gt;'(backend scoring)'!$Q$335,"",$H315+1),"")</f>
        <v/>
      </c>
      <c r="I316" s="229" t="str">
        <f>_xlfn.XLOOKUP($H316,'(backend scoring)'!$S$2:$S$333,'(backend scoring)'!$A$2:$A$333,"")</f>
        <v/>
      </c>
      <c r="J316" s="229" t="str">
        <f>IFERROR(VLOOKUP($I316,'Institution Evaluation'!$A$55:$E$346,2,0),IFERROR(VLOOKUP($I316,'Privacy Analyst Evaluation'!$A$46:$E$120,2,0),""))</f>
        <v/>
      </c>
      <c r="K316" s="229" t="str">
        <f>IFERROR(VLOOKUP($I316,'Institution Evaluation'!$A$55:$E$346,3,0),IFERROR(VLOOKUP($I316,'Privacy Analyst Evaluation'!$A$46:$E$120,3,0),""))&amp;""</f>
        <v/>
      </c>
      <c r="L316" s="229" t="str">
        <f>IFERROR(VLOOKUP($I316,'Institution Evaluation'!$A$55:$E$346,4,0),IFERROR(VLOOKUP($I316,'Privacy Analyst Evaluation'!$A$46:$E$120,4,0),""))&amp;""</f>
        <v/>
      </c>
      <c r="M316" s="229" t="str">
        <f>IFERROR(VLOOKUP($I316,'Institution Evaluation'!$A$55:$E$346,5,0),IFERROR(VLOOKUP($I316,'Privacy Analyst Evaluation'!$A$46:$E$120,5,0),""))&amp;""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c r="A317" s="229" t="str">
        <f>IFERROR(IF($A316+1&gt;'(backend scoring)'!$T$335,"",$A316+1),"")</f>
        <v/>
      </c>
      <c r="B317" s="229" t="str">
        <f>_xlfn.XLOOKUP($A317,'(backend scoring)'!$V$2:$V$333,'(backend scoring)'!$A$2:$A$333,"")</f>
        <v/>
      </c>
      <c r="C317" s="229" t="str">
        <f>IFERROR(VLOOKUP($B317,'Institution Evaluation'!$A$55:$E$346,2,0),IFERROR(VLOOKUP($B317,'Privacy Analyst Evaluation'!$A$46:$E$120,2,0),""))&amp;""</f>
        <v/>
      </c>
      <c r="D317" s="229" t="str">
        <f>IFERROR(VLOOKUP($B317,'Institution Evaluation'!$A$55:$E$346,3,0),IFERROR(VLOOKUP($B317,'Privacy Analyst Evaluation'!$A$46:$E$120,3,0),""))&amp;""</f>
        <v/>
      </c>
      <c r="E317" s="229" t="str">
        <f>IFERROR(VLOOKUP($B317,'Institution Evaluation'!$A$55:$E$346,4,0),IFERROR(VLOOKUP($B317,'Privacy Analyst Evaluation'!$A$46:$E$120,4,0),""))&amp;""</f>
        <v/>
      </c>
      <c r="F317" s="229" t="str">
        <f>IFERROR(VLOOKUP($B317,'Institution Evaluation'!$A$55:$E$346,5,0),IFERROR(VLOOKUP($B317,'Privacy Analyst Evaluation'!$A$46:$E$120,5,0),""))&amp;""</f>
        <v/>
      </c>
      <c r="G317" s="230"/>
      <c r="H317" s="229" t="str">
        <f>IFERROR(IF($H316+1&gt;'(backend scoring)'!$Q$335,"",$H316+1),"")</f>
        <v/>
      </c>
      <c r="I317" s="229" t="str">
        <f>_xlfn.XLOOKUP($H317,'(backend scoring)'!$S$2:$S$333,'(backend scoring)'!$A$2:$A$333,"")</f>
        <v/>
      </c>
      <c r="J317" s="229" t="str">
        <f>IFERROR(VLOOKUP($I317,'Institution Evaluation'!$A$55:$E$346,2,0),IFERROR(VLOOKUP($I317,'Privacy Analyst Evaluation'!$A$46:$E$120,2,0),""))</f>
        <v/>
      </c>
      <c r="K317" s="229" t="str">
        <f>IFERROR(VLOOKUP($I317,'Institution Evaluation'!$A$55:$E$346,3,0),IFERROR(VLOOKUP($I317,'Privacy Analyst Evaluation'!$A$46:$E$120,3,0),""))&amp;""</f>
        <v/>
      </c>
      <c r="L317" s="229" t="str">
        <f>IFERROR(VLOOKUP($I317,'Institution Evaluation'!$A$55:$E$346,4,0),IFERROR(VLOOKUP($I317,'Privacy Analyst Evaluation'!$A$46:$E$120,4,0),""))&amp;""</f>
        <v/>
      </c>
      <c r="M317" s="229" t="str">
        <f>IFERROR(VLOOKUP($I317,'Institution Evaluation'!$A$55:$E$346,5,0),IFERROR(VLOOKUP($I317,'Privacy Analyst Evaluation'!$A$46:$E$120,5,0),""))&amp;""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c r="A318" s="229" t="str">
        <f>IFERROR(IF($A317+1&gt;'(backend scoring)'!$T$335,"",$A317+1),"")</f>
        <v/>
      </c>
      <c r="B318" s="229" t="str">
        <f>_xlfn.XLOOKUP($A318,'(backend scoring)'!$V$2:$V$333,'(backend scoring)'!$A$2:$A$333,"")</f>
        <v/>
      </c>
      <c r="C318" s="229" t="str">
        <f>IFERROR(VLOOKUP($B318,'Institution Evaluation'!$A$55:$E$346,2,0),IFERROR(VLOOKUP($B318,'Privacy Analyst Evaluation'!$A$46:$E$120,2,0),""))&amp;""</f>
        <v/>
      </c>
      <c r="D318" s="229" t="str">
        <f>IFERROR(VLOOKUP($B318,'Institution Evaluation'!$A$55:$E$346,3,0),IFERROR(VLOOKUP($B318,'Privacy Analyst Evaluation'!$A$46:$E$120,3,0),""))&amp;""</f>
        <v/>
      </c>
      <c r="E318" s="229" t="str">
        <f>IFERROR(VLOOKUP($B318,'Institution Evaluation'!$A$55:$E$346,4,0),IFERROR(VLOOKUP($B318,'Privacy Analyst Evaluation'!$A$46:$E$120,4,0),""))&amp;""</f>
        <v/>
      </c>
      <c r="F318" s="229" t="str">
        <f>IFERROR(VLOOKUP($B318,'Institution Evaluation'!$A$55:$E$346,5,0),IFERROR(VLOOKUP($B318,'Privacy Analyst Evaluation'!$A$46:$E$120,5,0),""))&amp;""</f>
        <v/>
      </c>
      <c r="G318" s="230"/>
      <c r="H318" s="229" t="str">
        <f>IFERROR(IF($H317+1&gt;'(backend scoring)'!$Q$335,"",$H317+1),"")</f>
        <v/>
      </c>
      <c r="I318" s="229" t="str">
        <f>_xlfn.XLOOKUP($H318,'(backend scoring)'!$S$2:$S$333,'(backend scoring)'!$A$2:$A$333,"")</f>
        <v/>
      </c>
      <c r="J318" s="229" t="str">
        <f>IFERROR(VLOOKUP($I318,'Institution Evaluation'!$A$55:$E$346,2,0),IFERROR(VLOOKUP($I318,'Privacy Analyst Evaluation'!$A$46:$E$120,2,0),""))</f>
        <v/>
      </c>
      <c r="K318" s="229" t="str">
        <f>IFERROR(VLOOKUP($I318,'Institution Evaluation'!$A$55:$E$346,3,0),IFERROR(VLOOKUP($I318,'Privacy Analyst Evaluation'!$A$46:$E$120,3,0),""))&amp;""</f>
        <v/>
      </c>
      <c r="L318" s="229" t="str">
        <f>IFERROR(VLOOKUP($I318,'Institution Evaluation'!$A$55:$E$346,4,0),IFERROR(VLOOKUP($I318,'Privacy Analyst Evaluation'!$A$46:$E$120,4,0),""))&amp;""</f>
        <v/>
      </c>
      <c r="M318" s="229" t="str">
        <f>IFERROR(VLOOKUP($I318,'Institution Evaluation'!$A$55:$E$346,5,0),IFERROR(VLOOKUP($I318,'Privacy Analyst Evaluation'!$A$46:$E$120,5,0),""))&amp;""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c r="A319" s="229" t="str">
        <f>IFERROR(IF($A318+1&gt;'(backend scoring)'!$T$335,"",$A318+1),"")</f>
        <v/>
      </c>
      <c r="B319" s="229" t="str">
        <f>_xlfn.XLOOKUP($A319,'(backend scoring)'!$V$2:$V$333,'(backend scoring)'!$A$2:$A$333,"")</f>
        <v/>
      </c>
      <c r="C319" s="229" t="str">
        <f>IFERROR(VLOOKUP($B319,'Institution Evaluation'!$A$55:$E$346,2,0),IFERROR(VLOOKUP($B319,'Privacy Analyst Evaluation'!$A$46:$E$120,2,0),""))&amp;""</f>
        <v/>
      </c>
      <c r="D319" s="229" t="str">
        <f>IFERROR(VLOOKUP($B319,'Institution Evaluation'!$A$55:$E$346,3,0),IFERROR(VLOOKUP($B319,'Privacy Analyst Evaluation'!$A$46:$E$120,3,0),""))&amp;""</f>
        <v/>
      </c>
      <c r="E319" s="229" t="str">
        <f>IFERROR(VLOOKUP($B319,'Institution Evaluation'!$A$55:$E$346,4,0),IFERROR(VLOOKUP($B319,'Privacy Analyst Evaluation'!$A$46:$E$120,4,0),""))&amp;""</f>
        <v/>
      </c>
      <c r="F319" s="229" t="str">
        <f>IFERROR(VLOOKUP($B319,'Institution Evaluation'!$A$55:$E$346,5,0),IFERROR(VLOOKUP($B319,'Privacy Analyst Evaluation'!$A$46:$E$120,5,0),""))&amp;""</f>
        <v/>
      </c>
      <c r="G319" s="230"/>
      <c r="H319" s="229" t="str">
        <f>IFERROR(IF($H318+1&gt;'(backend scoring)'!$Q$335,"",$H318+1),"")</f>
        <v/>
      </c>
      <c r="I319" s="229" t="str">
        <f>_xlfn.XLOOKUP($H319,'(backend scoring)'!$S$2:$S$333,'(backend scoring)'!$A$2:$A$333,"")</f>
        <v/>
      </c>
      <c r="J319" s="229" t="str">
        <f>IFERROR(VLOOKUP($I319,'Institution Evaluation'!$A$55:$E$346,2,0),IFERROR(VLOOKUP($I319,'Privacy Analyst Evaluation'!$A$46:$E$120,2,0),""))</f>
        <v/>
      </c>
      <c r="K319" s="229" t="str">
        <f>IFERROR(VLOOKUP($I319,'Institution Evaluation'!$A$55:$E$346,3,0),IFERROR(VLOOKUP($I319,'Privacy Analyst Evaluation'!$A$46:$E$120,3,0),""))&amp;""</f>
        <v/>
      </c>
      <c r="L319" s="229" t="str">
        <f>IFERROR(VLOOKUP($I319,'Institution Evaluation'!$A$55:$E$346,4,0),IFERROR(VLOOKUP($I319,'Privacy Analyst Evaluation'!$A$46:$E$120,4,0),""))&amp;""</f>
        <v/>
      </c>
      <c r="M319" s="229" t="str">
        <f>IFERROR(VLOOKUP($I319,'Institution Evaluation'!$A$55:$E$346,5,0),IFERROR(VLOOKUP($I319,'Privacy Analyst Evaluation'!$A$46:$E$120,5,0),""))&amp;""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c r="A320" s="229" t="str">
        <f>IFERROR(IF($A319+1&gt;'(backend scoring)'!$T$335,"",$A319+1),"")</f>
        <v/>
      </c>
      <c r="B320" s="229" t="str">
        <f>_xlfn.XLOOKUP($A320,'(backend scoring)'!$V$2:$V$333,'(backend scoring)'!$A$2:$A$333,"")</f>
        <v/>
      </c>
      <c r="C320" s="229" t="str">
        <f>IFERROR(VLOOKUP($B320,'Institution Evaluation'!$A$55:$E$346,2,0),IFERROR(VLOOKUP($B320,'Privacy Analyst Evaluation'!$A$46:$E$120,2,0),""))&amp;""</f>
        <v/>
      </c>
      <c r="D320" s="229" t="str">
        <f>IFERROR(VLOOKUP($B320,'Institution Evaluation'!$A$55:$E$346,3,0),IFERROR(VLOOKUP($B320,'Privacy Analyst Evaluation'!$A$46:$E$120,3,0),""))&amp;""</f>
        <v/>
      </c>
      <c r="E320" s="229" t="str">
        <f>IFERROR(VLOOKUP($B320,'Institution Evaluation'!$A$55:$E$346,4,0),IFERROR(VLOOKUP($B320,'Privacy Analyst Evaluation'!$A$46:$E$120,4,0),""))&amp;""</f>
        <v/>
      </c>
      <c r="F320" s="229" t="str">
        <f>IFERROR(VLOOKUP($B320,'Institution Evaluation'!$A$55:$E$346,5,0),IFERROR(VLOOKUP($B320,'Privacy Analyst Evaluation'!$A$46:$E$120,5,0),""))&amp;""</f>
        <v/>
      </c>
      <c r="G320" s="230"/>
      <c r="H320" s="229" t="str">
        <f>IFERROR(IF($H319+1&gt;'(backend scoring)'!$Q$335,"",$H319+1),"")</f>
        <v/>
      </c>
      <c r="I320" s="229" t="str">
        <f>_xlfn.XLOOKUP($H320,'(backend scoring)'!$S$2:$S$333,'(backend scoring)'!$A$2:$A$333,"")</f>
        <v/>
      </c>
      <c r="J320" s="229" t="str">
        <f>IFERROR(VLOOKUP($I320,'Institution Evaluation'!$A$55:$E$346,2,0),IFERROR(VLOOKUP($I320,'Privacy Analyst Evaluation'!$A$46:$E$120,2,0),""))</f>
        <v/>
      </c>
      <c r="K320" s="229" t="str">
        <f>IFERROR(VLOOKUP($I320,'Institution Evaluation'!$A$55:$E$346,3,0),IFERROR(VLOOKUP($I320,'Privacy Analyst Evaluation'!$A$46:$E$120,3,0),""))&amp;""</f>
        <v/>
      </c>
      <c r="L320" s="229" t="str">
        <f>IFERROR(VLOOKUP($I320,'Institution Evaluation'!$A$55:$E$346,4,0),IFERROR(VLOOKUP($I320,'Privacy Analyst Evaluation'!$A$46:$E$120,4,0),""))&amp;""</f>
        <v/>
      </c>
      <c r="M320" s="229" t="str">
        <f>IFERROR(VLOOKUP($I320,'Institution Evaluation'!$A$55:$E$346,5,0),IFERROR(VLOOKUP($I320,'Privacy Analyst Evaluation'!$A$46:$E$120,5,0),""))&amp;""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c r="A321" s="229" t="str">
        <f>IFERROR(IF($A320+1&gt;'(backend scoring)'!$T$335,"",$A320+1),"")</f>
        <v/>
      </c>
      <c r="B321" s="229" t="str">
        <f>_xlfn.XLOOKUP($A321,'(backend scoring)'!$V$2:$V$333,'(backend scoring)'!$A$2:$A$333,"")</f>
        <v/>
      </c>
      <c r="C321" s="229" t="str">
        <f>IFERROR(VLOOKUP($B321,'Institution Evaluation'!$A$55:$E$346,2,0),IFERROR(VLOOKUP($B321,'Privacy Analyst Evaluation'!$A$46:$E$120,2,0),""))&amp;""</f>
        <v/>
      </c>
      <c r="D321" s="229" t="str">
        <f>IFERROR(VLOOKUP($B321,'Institution Evaluation'!$A$55:$E$346,3,0),IFERROR(VLOOKUP($B321,'Privacy Analyst Evaluation'!$A$46:$E$120,3,0),""))&amp;""</f>
        <v/>
      </c>
      <c r="E321" s="229" t="str">
        <f>IFERROR(VLOOKUP($B321,'Institution Evaluation'!$A$55:$E$346,4,0),IFERROR(VLOOKUP($B321,'Privacy Analyst Evaluation'!$A$46:$E$120,4,0),""))&amp;""</f>
        <v/>
      </c>
      <c r="F321" s="229" t="str">
        <f>IFERROR(VLOOKUP($B321,'Institution Evaluation'!$A$55:$E$346,5,0),IFERROR(VLOOKUP($B321,'Privacy Analyst Evaluation'!$A$46:$E$120,5,0),""))&amp;""</f>
        <v/>
      </c>
      <c r="G321" s="230"/>
      <c r="H321" s="229" t="str">
        <f>IFERROR(IF($H320+1&gt;'(backend scoring)'!$Q$335,"",$H320+1),"")</f>
        <v/>
      </c>
      <c r="I321" s="229" t="str">
        <f>_xlfn.XLOOKUP($H321,'(backend scoring)'!$S$2:$S$333,'(backend scoring)'!$A$2:$A$333,"")</f>
        <v/>
      </c>
      <c r="J321" s="229" t="str">
        <f>IFERROR(VLOOKUP($I321,'Institution Evaluation'!$A$55:$E$346,2,0),IFERROR(VLOOKUP($I321,'Privacy Analyst Evaluation'!$A$46:$E$120,2,0),""))</f>
        <v/>
      </c>
      <c r="K321" s="229" t="str">
        <f>IFERROR(VLOOKUP($I321,'Institution Evaluation'!$A$55:$E$346,3,0),IFERROR(VLOOKUP($I321,'Privacy Analyst Evaluation'!$A$46:$E$120,3,0),""))&amp;""</f>
        <v/>
      </c>
      <c r="L321" s="229" t="str">
        <f>IFERROR(VLOOKUP($I321,'Institution Evaluation'!$A$55:$E$346,4,0),IFERROR(VLOOKUP($I321,'Privacy Analyst Evaluation'!$A$46:$E$120,4,0),""))&amp;""</f>
        <v/>
      </c>
      <c r="M321" s="229" t="str">
        <f>IFERROR(VLOOKUP($I321,'Institution Evaluation'!$A$55:$E$346,5,0),IFERROR(VLOOKUP($I321,'Privacy Analyst Evaluation'!$A$46:$E$120,5,0),""))&amp;""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c r="A322" s="229" t="str">
        <f>IFERROR(IF($A321+1&gt;'(backend scoring)'!$T$335,"",$A321+1),"")</f>
        <v/>
      </c>
      <c r="B322" s="229" t="str">
        <f>_xlfn.XLOOKUP($A322,'(backend scoring)'!$V$2:$V$333,'(backend scoring)'!$A$2:$A$333,"")</f>
        <v/>
      </c>
      <c r="C322" s="229" t="str">
        <f>IFERROR(VLOOKUP($B322,'Institution Evaluation'!$A$55:$E$346,2,0),IFERROR(VLOOKUP($B322,'Privacy Analyst Evaluation'!$A$46:$E$120,2,0),""))&amp;""</f>
        <v/>
      </c>
      <c r="D322" s="229" t="str">
        <f>IFERROR(VLOOKUP($B322,'Institution Evaluation'!$A$55:$E$346,3,0),IFERROR(VLOOKUP($B322,'Privacy Analyst Evaluation'!$A$46:$E$120,3,0),""))&amp;""</f>
        <v/>
      </c>
      <c r="E322" s="229" t="str">
        <f>IFERROR(VLOOKUP($B322,'Institution Evaluation'!$A$55:$E$346,4,0),IFERROR(VLOOKUP($B322,'Privacy Analyst Evaluation'!$A$46:$E$120,4,0),""))&amp;""</f>
        <v/>
      </c>
      <c r="F322" s="229" t="str">
        <f>IFERROR(VLOOKUP($B322,'Institution Evaluation'!$A$55:$E$346,5,0),IFERROR(VLOOKUP($B322,'Privacy Analyst Evaluation'!$A$46:$E$120,5,0),""))&amp;""</f>
        <v/>
      </c>
      <c r="G322" s="230"/>
      <c r="H322" s="229" t="str">
        <f>IFERROR(IF($H321+1&gt;'(backend scoring)'!$Q$335,"",$H321+1),"")</f>
        <v/>
      </c>
      <c r="I322" s="229" t="str">
        <f>_xlfn.XLOOKUP($H322,'(backend scoring)'!$S$2:$S$333,'(backend scoring)'!$A$2:$A$333,"")</f>
        <v/>
      </c>
      <c r="J322" s="229" t="str">
        <f>IFERROR(VLOOKUP($I322,'Institution Evaluation'!$A$55:$E$346,2,0),IFERROR(VLOOKUP($I322,'Privacy Analyst Evaluation'!$A$46:$E$120,2,0),""))</f>
        <v/>
      </c>
      <c r="K322" s="229" t="str">
        <f>IFERROR(VLOOKUP($I322,'Institution Evaluation'!$A$55:$E$346,3,0),IFERROR(VLOOKUP($I322,'Privacy Analyst Evaluation'!$A$46:$E$120,3,0),""))&amp;""</f>
        <v/>
      </c>
      <c r="L322" s="229" t="str">
        <f>IFERROR(VLOOKUP($I322,'Institution Evaluation'!$A$55:$E$346,4,0),IFERROR(VLOOKUP($I322,'Privacy Analyst Evaluation'!$A$46:$E$120,4,0),""))&amp;""</f>
        <v/>
      </c>
      <c r="M322" s="229" t="str">
        <f>IFERROR(VLOOKUP($I322,'Institution Evaluation'!$A$55:$E$346,5,0),IFERROR(VLOOKUP($I322,'Privacy Analyst Evaluation'!$A$46:$E$120,5,0),""))&amp;""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c r="A323" s="229" t="str">
        <f>IFERROR(IF($A322+1&gt;'(backend scoring)'!$T$335,"",$A322+1),"")</f>
        <v/>
      </c>
      <c r="B323" s="229" t="str">
        <f>_xlfn.XLOOKUP($A323,'(backend scoring)'!$V$2:$V$333,'(backend scoring)'!$A$2:$A$333,"")</f>
        <v/>
      </c>
      <c r="C323" s="229" t="str">
        <f>IFERROR(VLOOKUP($B323,'Institution Evaluation'!$A$55:$E$346,2,0),IFERROR(VLOOKUP($B323,'Privacy Analyst Evaluation'!$A$46:$E$120,2,0),""))&amp;""</f>
        <v/>
      </c>
      <c r="D323" s="229" t="str">
        <f>IFERROR(VLOOKUP($B323,'Institution Evaluation'!$A$55:$E$346,3,0),IFERROR(VLOOKUP($B323,'Privacy Analyst Evaluation'!$A$46:$E$120,3,0),""))&amp;""</f>
        <v/>
      </c>
      <c r="E323" s="229" t="str">
        <f>IFERROR(VLOOKUP($B323,'Institution Evaluation'!$A$55:$E$346,4,0),IFERROR(VLOOKUP($B323,'Privacy Analyst Evaluation'!$A$46:$E$120,4,0),""))&amp;""</f>
        <v/>
      </c>
      <c r="F323" s="229" t="str">
        <f>IFERROR(VLOOKUP($B323,'Institution Evaluation'!$A$55:$E$346,5,0),IFERROR(VLOOKUP($B323,'Privacy Analyst Evaluation'!$A$46:$E$120,5,0),""))&amp;""</f>
        <v/>
      </c>
      <c r="G323" s="230"/>
      <c r="H323" s="229" t="str">
        <f>IFERROR(IF($H322+1&gt;'(backend scoring)'!$Q$335,"",$H322+1),"")</f>
        <v/>
      </c>
      <c r="I323" s="229" t="str">
        <f>_xlfn.XLOOKUP($H323,'(backend scoring)'!$S$2:$S$333,'(backend scoring)'!$A$2:$A$333,"")</f>
        <v/>
      </c>
      <c r="J323" s="229" t="str">
        <f>IFERROR(VLOOKUP($I323,'Institution Evaluation'!$A$55:$E$346,2,0),IFERROR(VLOOKUP($I323,'Privacy Analyst Evaluation'!$A$46:$E$120,2,0),""))</f>
        <v/>
      </c>
      <c r="K323" s="229" t="str">
        <f>IFERROR(VLOOKUP($I323,'Institution Evaluation'!$A$55:$E$346,3,0),IFERROR(VLOOKUP($I323,'Privacy Analyst Evaluation'!$A$46:$E$120,3,0),""))&amp;""</f>
        <v/>
      </c>
      <c r="L323" s="229" t="str">
        <f>IFERROR(VLOOKUP($I323,'Institution Evaluation'!$A$55:$E$346,4,0),IFERROR(VLOOKUP($I323,'Privacy Analyst Evaluation'!$A$46:$E$120,4,0),""))&amp;""</f>
        <v/>
      </c>
      <c r="M323" s="229" t="str">
        <f>IFERROR(VLOOKUP($I323,'Institution Evaluation'!$A$55:$E$346,5,0),IFERROR(VLOOKUP($I323,'Privacy Analyst Evaluation'!$A$46:$E$120,5,0),""))&amp;""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c r="A324" s="229" t="str">
        <f>IFERROR(IF($A323+1&gt;'(backend scoring)'!$T$335,"",$A323+1),"")</f>
        <v/>
      </c>
      <c r="B324" s="229" t="str">
        <f>_xlfn.XLOOKUP($A324,'(backend scoring)'!$V$2:$V$333,'(backend scoring)'!$A$2:$A$333,"")</f>
        <v/>
      </c>
      <c r="C324" s="229" t="str">
        <f>IFERROR(VLOOKUP($B324,'Institution Evaluation'!$A$55:$E$346,2,0),IFERROR(VLOOKUP($B324,'Privacy Analyst Evaluation'!$A$46:$E$120,2,0),""))&amp;""</f>
        <v/>
      </c>
      <c r="D324" s="229" t="str">
        <f>IFERROR(VLOOKUP($B324,'Institution Evaluation'!$A$55:$E$346,3,0),IFERROR(VLOOKUP($B324,'Privacy Analyst Evaluation'!$A$46:$E$120,3,0),""))&amp;""</f>
        <v/>
      </c>
      <c r="E324" s="229" t="str">
        <f>IFERROR(VLOOKUP($B324,'Institution Evaluation'!$A$55:$E$346,4,0),IFERROR(VLOOKUP($B324,'Privacy Analyst Evaluation'!$A$46:$E$120,4,0),""))&amp;""</f>
        <v/>
      </c>
      <c r="F324" s="229" t="str">
        <f>IFERROR(VLOOKUP($B324,'Institution Evaluation'!$A$55:$E$346,5,0),IFERROR(VLOOKUP($B324,'Privacy Analyst Evaluation'!$A$46:$E$120,5,0),""))&amp;""</f>
        <v/>
      </c>
      <c r="G324" s="230"/>
      <c r="H324" s="229" t="str">
        <f>IFERROR(IF($H323+1&gt;'(backend scoring)'!$Q$335,"",$H323+1),"")</f>
        <v/>
      </c>
      <c r="I324" s="229" t="str">
        <f>_xlfn.XLOOKUP($H324,'(backend scoring)'!$S$2:$S$333,'(backend scoring)'!$A$2:$A$333,"")</f>
        <v/>
      </c>
      <c r="J324" s="229" t="str">
        <f>IFERROR(VLOOKUP($I324,'Institution Evaluation'!$A$55:$E$346,2,0),IFERROR(VLOOKUP($I324,'Privacy Analyst Evaluation'!$A$46:$E$120,2,0),""))</f>
        <v/>
      </c>
      <c r="K324" s="229" t="str">
        <f>IFERROR(VLOOKUP($I324,'Institution Evaluation'!$A$55:$E$346,3,0),IFERROR(VLOOKUP($I324,'Privacy Analyst Evaluation'!$A$46:$E$120,3,0),""))&amp;""</f>
        <v/>
      </c>
      <c r="L324" s="229" t="str">
        <f>IFERROR(VLOOKUP($I324,'Institution Evaluation'!$A$55:$E$346,4,0),IFERROR(VLOOKUP($I324,'Privacy Analyst Evaluation'!$A$46:$E$120,4,0),""))&amp;""</f>
        <v/>
      </c>
      <c r="M324" s="229" t="str">
        <f>IFERROR(VLOOKUP($I324,'Institution Evaluation'!$A$55:$E$346,5,0),IFERROR(VLOOKUP($I324,'Privacy Analyst Evaluation'!$A$46:$E$120,5,0),""))&amp;""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c r="A325" s="229" t="str">
        <f>IFERROR(IF($A324+1&gt;'(backend scoring)'!$T$335,"",$A324+1),"")</f>
        <v/>
      </c>
      <c r="B325" s="229" t="str">
        <f>_xlfn.XLOOKUP($A325,'(backend scoring)'!$V$2:$V$333,'(backend scoring)'!$A$2:$A$333,"")</f>
        <v/>
      </c>
      <c r="C325" s="229" t="str">
        <f>IFERROR(VLOOKUP($B325,'Institution Evaluation'!$A$55:$E$346,2,0),IFERROR(VLOOKUP($B325,'Privacy Analyst Evaluation'!$A$46:$E$120,2,0),""))&amp;""</f>
        <v/>
      </c>
      <c r="D325" s="229" t="str">
        <f>IFERROR(VLOOKUP($B325,'Institution Evaluation'!$A$55:$E$346,3,0),IFERROR(VLOOKUP($B325,'Privacy Analyst Evaluation'!$A$46:$E$120,3,0),""))&amp;""</f>
        <v/>
      </c>
      <c r="E325" s="229" t="str">
        <f>IFERROR(VLOOKUP($B325,'Institution Evaluation'!$A$55:$E$346,4,0),IFERROR(VLOOKUP($B325,'Privacy Analyst Evaluation'!$A$46:$E$120,4,0),""))&amp;""</f>
        <v/>
      </c>
      <c r="F325" s="229" t="str">
        <f>IFERROR(VLOOKUP($B325,'Institution Evaluation'!$A$55:$E$346,5,0),IFERROR(VLOOKUP($B325,'Privacy Analyst Evaluation'!$A$46:$E$120,5,0),""))&amp;""</f>
        <v/>
      </c>
      <c r="G325" s="230"/>
      <c r="H325" s="229" t="str">
        <f>IFERROR(IF($H324+1&gt;'(backend scoring)'!$Q$335,"",$H324+1),"")</f>
        <v/>
      </c>
      <c r="I325" s="229" t="str">
        <f>_xlfn.XLOOKUP($H325,'(backend scoring)'!$S$2:$S$333,'(backend scoring)'!$A$2:$A$333,"")</f>
        <v/>
      </c>
      <c r="J325" s="229" t="str">
        <f>IFERROR(VLOOKUP($I325,'Institution Evaluation'!$A$55:$E$346,2,0),IFERROR(VLOOKUP($I325,'Privacy Analyst Evaluation'!$A$46:$E$120,2,0),""))</f>
        <v/>
      </c>
      <c r="K325" s="229" t="str">
        <f>IFERROR(VLOOKUP($I325,'Institution Evaluation'!$A$55:$E$346,3,0),IFERROR(VLOOKUP($I325,'Privacy Analyst Evaluation'!$A$46:$E$120,3,0),""))&amp;""</f>
        <v/>
      </c>
      <c r="L325" s="229" t="str">
        <f>IFERROR(VLOOKUP($I325,'Institution Evaluation'!$A$55:$E$346,4,0),IFERROR(VLOOKUP($I325,'Privacy Analyst Evaluation'!$A$46:$E$120,4,0),""))&amp;""</f>
        <v/>
      </c>
      <c r="M325" s="229" t="str">
        <f>IFERROR(VLOOKUP($I325,'Institution Evaluation'!$A$55:$E$346,5,0),IFERROR(VLOOKUP($I325,'Privacy Analyst Evaluation'!$A$46:$E$120,5,0),""))&amp;""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c r="A326" s="229" t="str">
        <f>IFERROR(IF($A325+1&gt;'(backend scoring)'!$T$335,"",$A325+1),"")</f>
        <v/>
      </c>
      <c r="B326" s="229" t="str">
        <f>_xlfn.XLOOKUP($A326,'(backend scoring)'!$V$2:$V$333,'(backend scoring)'!$A$2:$A$333,"")</f>
        <v/>
      </c>
      <c r="C326" s="229" t="str">
        <f>IFERROR(VLOOKUP($B326,'Institution Evaluation'!$A$55:$E$346,2,0),IFERROR(VLOOKUP($B326,'Privacy Analyst Evaluation'!$A$46:$E$120,2,0),""))&amp;""</f>
        <v/>
      </c>
      <c r="D326" s="229" t="str">
        <f>IFERROR(VLOOKUP($B326,'Institution Evaluation'!$A$55:$E$346,3,0),IFERROR(VLOOKUP($B326,'Privacy Analyst Evaluation'!$A$46:$E$120,3,0),""))&amp;""</f>
        <v/>
      </c>
      <c r="E326" s="229" t="str">
        <f>IFERROR(VLOOKUP($B326,'Institution Evaluation'!$A$55:$E$346,4,0),IFERROR(VLOOKUP($B326,'Privacy Analyst Evaluation'!$A$46:$E$120,4,0),""))&amp;""</f>
        <v/>
      </c>
      <c r="F326" s="229" t="str">
        <f>IFERROR(VLOOKUP($B326,'Institution Evaluation'!$A$55:$E$346,5,0),IFERROR(VLOOKUP($B326,'Privacy Analyst Evaluation'!$A$46:$E$120,5,0),""))&amp;""</f>
        <v/>
      </c>
      <c r="G326" s="230"/>
      <c r="H326" s="229" t="str">
        <f>IFERROR(IF($H325+1&gt;'(backend scoring)'!$Q$335,"",$H325+1),"")</f>
        <v/>
      </c>
      <c r="I326" s="229" t="str">
        <f>_xlfn.XLOOKUP($H326,'(backend scoring)'!$S$2:$S$333,'(backend scoring)'!$A$2:$A$333,"")</f>
        <v/>
      </c>
      <c r="J326" s="229" t="str">
        <f>IFERROR(VLOOKUP($I326,'Institution Evaluation'!$A$55:$E$346,2,0),IFERROR(VLOOKUP($I326,'Privacy Analyst Evaluation'!$A$46:$E$120,2,0),""))</f>
        <v/>
      </c>
      <c r="K326" s="229" t="str">
        <f>IFERROR(VLOOKUP($I326,'Institution Evaluation'!$A$55:$E$346,3,0),IFERROR(VLOOKUP($I326,'Privacy Analyst Evaluation'!$A$46:$E$120,3,0),""))&amp;""</f>
        <v/>
      </c>
      <c r="L326" s="229" t="str">
        <f>IFERROR(VLOOKUP($I326,'Institution Evaluation'!$A$55:$E$346,4,0),IFERROR(VLOOKUP($I326,'Privacy Analyst Evaluation'!$A$46:$E$120,4,0),""))&amp;""</f>
        <v/>
      </c>
      <c r="M326" s="229" t="str">
        <f>IFERROR(VLOOKUP($I326,'Institution Evaluation'!$A$55:$E$346,5,0),IFERROR(VLOOKUP($I326,'Privacy Analyst Evaluation'!$A$46:$E$120,5,0),""))&amp;""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c r="A327" s="229" t="str">
        <f>IFERROR(IF($A326+1&gt;'(backend scoring)'!$T$335,"",$A326+1),"")</f>
        <v/>
      </c>
      <c r="B327" s="229" t="str">
        <f>_xlfn.XLOOKUP($A327,'(backend scoring)'!$V$2:$V$333,'(backend scoring)'!$A$2:$A$333,"")</f>
        <v/>
      </c>
      <c r="C327" s="229" t="str">
        <f>IFERROR(VLOOKUP($B327,'Institution Evaluation'!$A$55:$E$346,2,0),IFERROR(VLOOKUP($B327,'Privacy Analyst Evaluation'!$A$46:$E$120,2,0),""))&amp;""</f>
        <v/>
      </c>
      <c r="D327" s="229" t="str">
        <f>IFERROR(VLOOKUP($B327,'Institution Evaluation'!$A$55:$E$346,3,0),IFERROR(VLOOKUP($B327,'Privacy Analyst Evaluation'!$A$46:$E$120,3,0),""))&amp;""</f>
        <v/>
      </c>
      <c r="E327" s="229" t="str">
        <f>IFERROR(VLOOKUP($B327,'Institution Evaluation'!$A$55:$E$346,4,0),IFERROR(VLOOKUP($B327,'Privacy Analyst Evaluation'!$A$46:$E$120,4,0),""))&amp;""</f>
        <v/>
      </c>
      <c r="F327" s="229" t="str">
        <f>IFERROR(VLOOKUP($B327,'Institution Evaluation'!$A$55:$E$346,5,0),IFERROR(VLOOKUP($B327,'Privacy Analyst Evaluation'!$A$46:$E$120,5,0),""))&amp;""</f>
        <v/>
      </c>
      <c r="G327" s="230"/>
      <c r="H327" s="229" t="str">
        <f>IFERROR(IF($H326+1&gt;'(backend scoring)'!$Q$335,"",$H326+1),"")</f>
        <v/>
      </c>
      <c r="I327" s="229" t="str">
        <f>_xlfn.XLOOKUP($H327,'(backend scoring)'!$S$2:$S$333,'(backend scoring)'!$A$2:$A$333,"")</f>
        <v/>
      </c>
      <c r="J327" s="229" t="str">
        <f>IFERROR(VLOOKUP($I327,'Institution Evaluation'!$A$55:$E$346,2,0),IFERROR(VLOOKUP($I327,'Privacy Analyst Evaluation'!$A$46:$E$120,2,0),""))</f>
        <v/>
      </c>
      <c r="K327" s="229" t="str">
        <f>IFERROR(VLOOKUP($I327,'Institution Evaluation'!$A$55:$E$346,3,0),IFERROR(VLOOKUP($I327,'Privacy Analyst Evaluation'!$A$46:$E$120,3,0),""))&amp;""</f>
        <v/>
      </c>
      <c r="L327" s="229" t="str">
        <f>IFERROR(VLOOKUP($I327,'Institution Evaluation'!$A$55:$E$346,4,0),IFERROR(VLOOKUP($I327,'Privacy Analyst Evaluation'!$A$46:$E$120,4,0),""))&amp;""</f>
        <v/>
      </c>
      <c r="M327" s="229" t="str">
        <f>IFERROR(VLOOKUP($I327,'Institution Evaluation'!$A$55:$E$346,5,0),IFERROR(VLOOKUP($I327,'Privacy Analyst Evaluation'!$A$46:$E$120,5,0),""))&amp;""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c r="A328" s="229" t="str">
        <f>IFERROR(IF($A327+1&gt;'(backend scoring)'!$T$335,"",$A327+1),"")</f>
        <v/>
      </c>
      <c r="B328" s="229" t="str">
        <f>_xlfn.XLOOKUP($A328,'(backend scoring)'!$V$2:$V$333,'(backend scoring)'!$A$2:$A$333,"")</f>
        <v/>
      </c>
      <c r="C328" s="229" t="str">
        <f>IFERROR(VLOOKUP($B328,'Institution Evaluation'!$A$55:$E$346,2,0),IFERROR(VLOOKUP($B328,'Privacy Analyst Evaluation'!$A$46:$E$120,2,0),""))&amp;""</f>
        <v/>
      </c>
      <c r="D328" s="229" t="str">
        <f>IFERROR(VLOOKUP($B328,'Institution Evaluation'!$A$55:$E$346,3,0),IFERROR(VLOOKUP($B328,'Privacy Analyst Evaluation'!$A$46:$E$120,3,0),""))&amp;""</f>
        <v/>
      </c>
      <c r="E328" s="229" t="str">
        <f>IFERROR(VLOOKUP($B328,'Institution Evaluation'!$A$55:$E$346,4,0),IFERROR(VLOOKUP($B328,'Privacy Analyst Evaluation'!$A$46:$E$120,4,0),""))&amp;""</f>
        <v/>
      </c>
      <c r="F328" s="229" t="str">
        <f>IFERROR(VLOOKUP($B328,'Institution Evaluation'!$A$55:$E$346,5,0),IFERROR(VLOOKUP($B328,'Privacy Analyst Evaluation'!$A$46:$E$120,5,0),""))&amp;""</f>
        <v/>
      </c>
      <c r="G328" s="230"/>
      <c r="H328" s="229" t="str">
        <f>IFERROR(IF($H327+1&gt;'(backend scoring)'!$Q$335,"",$H327+1),"")</f>
        <v/>
      </c>
      <c r="I328" s="229" t="str">
        <f>_xlfn.XLOOKUP($H328,'(backend scoring)'!$S$2:$S$333,'(backend scoring)'!$A$2:$A$333,"")</f>
        <v/>
      </c>
      <c r="J328" s="229" t="str">
        <f>IFERROR(VLOOKUP($I328,'Institution Evaluation'!$A$55:$E$346,2,0),IFERROR(VLOOKUP($I328,'Privacy Analyst Evaluation'!$A$46:$E$120,2,0),""))</f>
        <v/>
      </c>
      <c r="K328" s="229" t="str">
        <f>IFERROR(VLOOKUP($I328,'Institution Evaluation'!$A$55:$E$346,3,0),IFERROR(VLOOKUP($I328,'Privacy Analyst Evaluation'!$A$46:$E$120,3,0),""))&amp;""</f>
        <v/>
      </c>
      <c r="L328" s="229" t="str">
        <f>IFERROR(VLOOKUP($I328,'Institution Evaluation'!$A$55:$E$346,4,0),IFERROR(VLOOKUP($I328,'Privacy Analyst Evaluation'!$A$46:$E$120,4,0),""))&amp;""</f>
        <v/>
      </c>
      <c r="M328" s="229" t="str">
        <f>IFERROR(VLOOKUP($I328,'Institution Evaluation'!$A$55:$E$346,5,0),IFERROR(VLOOKUP($I328,'Privacy Analyst Evaluation'!$A$46:$E$120,5,0),""))&amp;""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c r="A329" s="229" t="str">
        <f>IFERROR(IF($A328+1&gt;'(backend scoring)'!$T$335,"",$A328+1),"")</f>
        <v/>
      </c>
      <c r="B329" s="229" t="str">
        <f>_xlfn.XLOOKUP($A329,'(backend scoring)'!$V$2:$V$333,'(backend scoring)'!$A$2:$A$333,"")</f>
        <v/>
      </c>
      <c r="C329" s="229" t="str">
        <f>IFERROR(VLOOKUP($B329,'Institution Evaluation'!$A$55:$E$346,2,0),IFERROR(VLOOKUP($B329,'Privacy Analyst Evaluation'!$A$46:$E$120,2,0),""))&amp;""</f>
        <v/>
      </c>
      <c r="D329" s="229" t="str">
        <f>IFERROR(VLOOKUP($B329,'Institution Evaluation'!$A$55:$E$346,3,0),IFERROR(VLOOKUP($B329,'Privacy Analyst Evaluation'!$A$46:$E$120,3,0),""))&amp;""</f>
        <v/>
      </c>
      <c r="E329" s="229" t="str">
        <f>IFERROR(VLOOKUP($B329,'Institution Evaluation'!$A$55:$E$346,4,0),IFERROR(VLOOKUP($B329,'Privacy Analyst Evaluation'!$A$46:$E$120,4,0),""))&amp;""</f>
        <v/>
      </c>
      <c r="F329" s="229" t="str">
        <f>IFERROR(VLOOKUP($B329,'Institution Evaluation'!$A$55:$E$346,5,0),IFERROR(VLOOKUP($B329,'Privacy Analyst Evaluation'!$A$46:$E$120,5,0),""))&amp;""</f>
        <v/>
      </c>
      <c r="G329" s="230"/>
      <c r="H329" s="229" t="str">
        <f>IFERROR(IF($H328+1&gt;'(backend scoring)'!$Q$335,"",$H328+1),"")</f>
        <v/>
      </c>
      <c r="I329" s="229" t="str">
        <f>_xlfn.XLOOKUP($H329,'(backend scoring)'!$S$2:$S$333,'(backend scoring)'!$A$2:$A$333,"")</f>
        <v/>
      </c>
      <c r="J329" s="229" t="str">
        <f>IFERROR(VLOOKUP($I329,'Institution Evaluation'!$A$55:$E$346,2,0),IFERROR(VLOOKUP($I329,'Privacy Analyst Evaluation'!$A$46:$E$120,2,0),""))</f>
        <v/>
      </c>
      <c r="K329" s="229" t="str">
        <f>IFERROR(VLOOKUP($I329,'Institution Evaluation'!$A$55:$E$346,3,0),IFERROR(VLOOKUP($I329,'Privacy Analyst Evaluation'!$A$46:$E$120,3,0),""))&amp;""</f>
        <v/>
      </c>
      <c r="L329" s="229" t="str">
        <f>IFERROR(VLOOKUP($I329,'Institution Evaluation'!$A$55:$E$346,4,0),IFERROR(VLOOKUP($I329,'Privacy Analyst Evaluation'!$A$46:$E$120,4,0),""))&amp;""</f>
        <v/>
      </c>
      <c r="M329" s="229" t="str">
        <f>IFERROR(VLOOKUP($I329,'Institution Evaluation'!$A$55:$E$346,5,0),IFERROR(VLOOKUP($I329,'Privacy Analyst Evaluation'!$A$46:$E$120,5,0),""))&amp;""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c r="A330" s="229" t="str">
        <f>IFERROR(IF($A329+1&gt;'(backend scoring)'!$T$335,"",$A329+1),"")</f>
        <v/>
      </c>
      <c r="B330" s="229" t="str">
        <f>_xlfn.XLOOKUP($A330,'(backend scoring)'!$V$2:$V$333,'(backend scoring)'!$A$2:$A$333,"")</f>
        <v/>
      </c>
      <c r="C330" s="229" t="str">
        <f>IFERROR(VLOOKUP($B330,'Institution Evaluation'!$A$55:$E$346,2,0),IFERROR(VLOOKUP($B330,'Privacy Analyst Evaluation'!$A$46:$E$120,2,0),""))&amp;""</f>
        <v/>
      </c>
      <c r="D330" s="229" t="str">
        <f>IFERROR(VLOOKUP($B330,'Institution Evaluation'!$A$55:$E$346,3,0),IFERROR(VLOOKUP($B330,'Privacy Analyst Evaluation'!$A$46:$E$120,3,0),""))&amp;""</f>
        <v/>
      </c>
      <c r="E330" s="229" t="str">
        <f>IFERROR(VLOOKUP($B330,'Institution Evaluation'!$A$55:$E$346,4,0),IFERROR(VLOOKUP($B330,'Privacy Analyst Evaluation'!$A$46:$E$120,4,0),""))&amp;""</f>
        <v/>
      </c>
      <c r="F330" s="229" t="str">
        <f>IFERROR(VLOOKUP($B330,'Institution Evaluation'!$A$55:$E$346,5,0),IFERROR(VLOOKUP($B330,'Privacy Analyst Evaluation'!$A$46:$E$120,5,0),""))&amp;""</f>
        <v/>
      </c>
      <c r="G330" s="230"/>
      <c r="H330" s="229" t="str">
        <f>IFERROR(IF($H329+1&gt;'(backend scoring)'!$Q$335,"",$H329+1),"")</f>
        <v/>
      </c>
      <c r="I330" s="229" t="str">
        <f>_xlfn.XLOOKUP($H330,'(backend scoring)'!$S$2:$S$333,'(backend scoring)'!$A$2:$A$333,"")</f>
        <v/>
      </c>
      <c r="J330" s="229" t="str">
        <f>IFERROR(VLOOKUP($I330,'Institution Evaluation'!$A$55:$E$346,2,0),IFERROR(VLOOKUP($I330,'Privacy Analyst Evaluation'!$A$46:$E$120,2,0),""))</f>
        <v/>
      </c>
      <c r="K330" s="229" t="str">
        <f>IFERROR(VLOOKUP($I330,'Institution Evaluation'!$A$55:$E$346,3,0),IFERROR(VLOOKUP($I330,'Privacy Analyst Evaluation'!$A$46:$E$120,3,0),""))&amp;""</f>
        <v/>
      </c>
      <c r="L330" s="229" t="str">
        <f>IFERROR(VLOOKUP($I330,'Institution Evaluation'!$A$55:$E$346,4,0),IFERROR(VLOOKUP($I330,'Privacy Analyst Evaluation'!$A$46:$E$120,4,0),""))&amp;""</f>
        <v/>
      </c>
      <c r="M330" s="229" t="str">
        <f>IFERROR(VLOOKUP($I330,'Institution Evaluation'!$A$55:$E$346,5,0),IFERROR(VLOOKUP($I330,'Privacy Analyst Evaluation'!$A$46:$E$120,5,0),""))&amp;""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c r="A331" s="229" t="str">
        <f>IFERROR(IF($A330+1&gt;'(backend scoring)'!$T$335,"",$A330+1),"")</f>
        <v/>
      </c>
      <c r="B331" s="229" t="str">
        <f>_xlfn.XLOOKUP($A331,'(backend scoring)'!$V$2:$V$333,'(backend scoring)'!$A$2:$A$333,"")</f>
        <v/>
      </c>
      <c r="C331" s="229" t="str">
        <f>IFERROR(VLOOKUP($B331,'Institution Evaluation'!$A$55:$E$346,2,0),IFERROR(VLOOKUP($B331,'Privacy Analyst Evaluation'!$A$46:$E$120,2,0),""))&amp;""</f>
        <v/>
      </c>
      <c r="D331" s="229" t="str">
        <f>IFERROR(VLOOKUP($B331,'Institution Evaluation'!$A$55:$E$346,3,0),IFERROR(VLOOKUP($B331,'Privacy Analyst Evaluation'!$A$46:$E$120,3,0),""))&amp;""</f>
        <v/>
      </c>
      <c r="E331" s="229" t="str">
        <f>IFERROR(VLOOKUP($B331,'Institution Evaluation'!$A$55:$E$346,4,0),IFERROR(VLOOKUP($B331,'Privacy Analyst Evaluation'!$A$46:$E$120,4,0),""))&amp;""</f>
        <v/>
      </c>
      <c r="F331" s="229" t="str">
        <f>IFERROR(VLOOKUP($B331,'Institution Evaluation'!$A$55:$E$346,5,0),IFERROR(VLOOKUP($B331,'Privacy Analyst Evaluation'!$A$46:$E$120,5,0),""))&amp;""</f>
        <v/>
      </c>
      <c r="G331" s="230"/>
      <c r="H331" s="229" t="str">
        <f>IFERROR(IF($H330+1&gt;'(backend scoring)'!$Q$335,"",$H330+1),"")</f>
        <v/>
      </c>
      <c r="I331" s="229" t="str">
        <f>_xlfn.XLOOKUP($H331,'(backend scoring)'!$S$2:$S$333,'(backend scoring)'!$A$2:$A$333,"")</f>
        <v/>
      </c>
      <c r="J331" s="229" t="str">
        <f>IFERROR(VLOOKUP($I331,'Institution Evaluation'!$A$55:$E$346,2,0),IFERROR(VLOOKUP($I331,'Privacy Analyst Evaluation'!$A$46:$E$120,2,0),""))</f>
        <v/>
      </c>
      <c r="K331" s="229" t="str">
        <f>IFERROR(VLOOKUP($I331,'Institution Evaluation'!$A$55:$E$346,3,0),IFERROR(VLOOKUP($I331,'Privacy Analyst Evaluation'!$A$46:$E$120,3,0),""))&amp;""</f>
        <v/>
      </c>
      <c r="L331" s="229" t="str">
        <f>IFERROR(VLOOKUP($I331,'Institution Evaluation'!$A$55:$E$346,4,0),IFERROR(VLOOKUP($I331,'Privacy Analyst Evaluation'!$A$46:$E$120,4,0),""))&amp;""</f>
        <v/>
      </c>
      <c r="M331" s="229" t="str">
        <f>IFERROR(VLOOKUP($I331,'Institution Evaluation'!$A$55:$E$346,5,0),IFERROR(VLOOKUP($I331,'Privacy Analyst Evaluation'!$A$46:$E$120,5,0),""))&amp;""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c r="A332" s="229" t="str">
        <f>IFERROR(IF($A331+1&gt;'(backend scoring)'!$T$335,"",$A331+1),"")</f>
        <v/>
      </c>
      <c r="B332" s="229" t="str">
        <f>_xlfn.XLOOKUP($A332,'(backend scoring)'!$V$2:$V$333,'(backend scoring)'!$A$2:$A$333,"")</f>
        <v/>
      </c>
      <c r="C332" s="229" t="str">
        <f>IFERROR(VLOOKUP($B332,'Institution Evaluation'!$A$55:$E$346,2,0),IFERROR(VLOOKUP($B332,'Privacy Analyst Evaluation'!$A$46:$E$120,2,0),""))&amp;""</f>
        <v/>
      </c>
      <c r="D332" s="229" t="str">
        <f>IFERROR(VLOOKUP($B332,'Institution Evaluation'!$A$55:$E$346,3,0),IFERROR(VLOOKUP($B332,'Privacy Analyst Evaluation'!$A$46:$E$120,3,0),""))&amp;""</f>
        <v/>
      </c>
      <c r="E332" s="229" t="str">
        <f>IFERROR(VLOOKUP($B332,'Institution Evaluation'!$A$55:$E$346,4,0),IFERROR(VLOOKUP($B332,'Privacy Analyst Evaluation'!$A$46:$E$120,4,0),""))&amp;""</f>
        <v/>
      </c>
      <c r="F332" s="229" t="str">
        <f>IFERROR(VLOOKUP($B332,'Institution Evaluation'!$A$55:$E$346,5,0),IFERROR(VLOOKUP($B332,'Privacy Analyst Evaluation'!$A$46:$E$120,5,0),""))&amp;""</f>
        <v/>
      </c>
      <c r="G332" s="230"/>
      <c r="H332" s="229" t="str">
        <f>IFERROR(IF($H331+1&gt;'(backend scoring)'!$Q$335,"",$H331+1),"")</f>
        <v/>
      </c>
      <c r="I332" s="229" t="str">
        <f>_xlfn.XLOOKUP($H332,'(backend scoring)'!$S$2:$S$333,'(backend scoring)'!$A$2:$A$333,"")</f>
        <v/>
      </c>
      <c r="J332" s="229" t="str">
        <f>IFERROR(VLOOKUP($I332,'Institution Evaluation'!$A$55:$E$346,2,0),IFERROR(VLOOKUP($I332,'Privacy Analyst Evaluation'!$A$46:$E$120,2,0),""))</f>
        <v/>
      </c>
      <c r="K332" s="229" t="str">
        <f>IFERROR(VLOOKUP($I332,'Institution Evaluation'!$A$55:$E$346,3,0),IFERROR(VLOOKUP($I332,'Privacy Analyst Evaluation'!$A$46:$E$120,3,0),""))&amp;""</f>
        <v/>
      </c>
      <c r="L332" s="229" t="str">
        <f>IFERROR(VLOOKUP($I332,'Institution Evaluation'!$A$55:$E$346,4,0),IFERROR(VLOOKUP($I332,'Privacy Analyst Evaluation'!$A$46:$E$120,4,0),""))&amp;""</f>
        <v/>
      </c>
      <c r="M332" s="229" t="str">
        <f>IFERROR(VLOOKUP($I332,'Institution Evaluation'!$A$55:$E$346,5,0),IFERROR(VLOOKUP($I332,'Privacy Analyst Evaluation'!$A$46:$E$120,5,0),""))&amp;""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c r="A333" s="229" t="str">
        <f>IFERROR(IF($A332+1&gt;'(backend scoring)'!$T$335,"",$A332+1),"")</f>
        <v/>
      </c>
      <c r="B333" s="229" t="str">
        <f>_xlfn.XLOOKUP($A333,'(backend scoring)'!$V$2:$V$333,'(backend scoring)'!$A$2:$A$333,"")</f>
        <v/>
      </c>
      <c r="C333" s="229" t="str">
        <f>IFERROR(VLOOKUP($B333,'Institution Evaluation'!$A$55:$E$346,2,0),IFERROR(VLOOKUP($B333,'Privacy Analyst Evaluation'!$A$46:$E$120,2,0),""))&amp;""</f>
        <v/>
      </c>
      <c r="D333" s="229" t="str">
        <f>IFERROR(VLOOKUP($B333,'Institution Evaluation'!$A$55:$E$346,3,0),IFERROR(VLOOKUP($B333,'Privacy Analyst Evaluation'!$A$46:$E$120,3,0),""))&amp;""</f>
        <v/>
      </c>
      <c r="E333" s="229" t="str">
        <f>IFERROR(VLOOKUP($B333,'Institution Evaluation'!$A$55:$E$346,4,0),IFERROR(VLOOKUP($B333,'Privacy Analyst Evaluation'!$A$46:$E$120,4,0),""))&amp;""</f>
        <v/>
      </c>
      <c r="F333" s="229" t="str">
        <f>IFERROR(VLOOKUP($B333,'Institution Evaluation'!$A$55:$E$346,5,0),IFERROR(VLOOKUP($B333,'Privacy Analyst Evaluation'!$A$46:$E$120,5,0),""))&amp;""</f>
        <v/>
      </c>
      <c r="G333" s="230"/>
      <c r="H333" s="229" t="str">
        <f>IFERROR(IF($H332+1&gt;'(backend scoring)'!$Q$335,"",$H332+1),"")</f>
        <v/>
      </c>
      <c r="I333" s="229" t="str">
        <f>_xlfn.XLOOKUP($H333,'(backend scoring)'!$S$2:$S$333,'(backend scoring)'!$A$2:$A$333,"")</f>
        <v/>
      </c>
      <c r="J333" s="229" t="str">
        <f>IFERROR(VLOOKUP($I333,'Institution Evaluation'!$A$55:$E$346,2,0),IFERROR(VLOOKUP($I333,'Privacy Analyst Evaluation'!$A$46:$E$120,2,0),""))</f>
        <v/>
      </c>
      <c r="K333" s="229" t="str">
        <f>IFERROR(VLOOKUP($I333,'Institution Evaluation'!$A$55:$E$346,3,0),IFERROR(VLOOKUP($I333,'Privacy Analyst Evaluation'!$A$46:$E$120,3,0),""))&amp;""</f>
        <v/>
      </c>
      <c r="L333" s="229" t="str">
        <f>IFERROR(VLOOKUP($I333,'Institution Evaluation'!$A$55:$E$346,4,0),IFERROR(VLOOKUP($I333,'Privacy Analyst Evaluation'!$A$46:$E$120,4,0),""))&amp;""</f>
        <v/>
      </c>
      <c r="M333" s="229" t="str">
        <f>IFERROR(VLOOKUP($I333,'Institution Evaluation'!$A$55:$E$346,5,0),IFERROR(VLOOKUP($I333,'Privacy Analyst Evaluation'!$A$46:$E$120,5,0),""))&amp;""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c r="A334" s="229" t="str">
        <f>IFERROR(IF($A333+1&gt;'(backend scoring)'!$T$335,"",$A333+1),"")</f>
        <v/>
      </c>
      <c r="B334" s="229" t="str">
        <f>_xlfn.XLOOKUP($A334,'(backend scoring)'!$V$2:$V$333,'(backend scoring)'!$A$2:$A$333,"")</f>
        <v/>
      </c>
      <c r="C334" s="229" t="str">
        <f>IFERROR(VLOOKUP($B334,'Institution Evaluation'!$A$55:$E$346,2,0),IFERROR(VLOOKUP($B334,'Privacy Analyst Evaluation'!$A$46:$E$120,2,0),""))&amp;""</f>
        <v/>
      </c>
      <c r="D334" s="229" t="str">
        <f>IFERROR(VLOOKUP($B334,'Institution Evaluation'!$A$55:$E$346,3,0),IFERROR(VLOOKUP($B334,'Privacy Analyst Evaluation'!$A$46:$E$120,3,0),""))&amp;""</f>
        <v/>
      </c>
      <c r="E334" s="229" t="str">
        <f>IFERROR(VLOOKUP($B334,'Institution Evaluation'!$A$55:$E$346,4,0),IFERROR(VLOOKUP($B334,'Privacy Analyst Evaluation'!$A$46:$E$120,4,0),""))&amp;""</f>
        <v/>
      </c>
      <c r="F334" s="229" t="str">
        <f>IFERROR(VLOOKUP($B334,'Institution Evaluation'!$A$55:$E$346,5,0),IFERROR(VLOOKUP($B334,'Privacy Analyst Evaluation'!$A$46:$E$120,5,0),""))&amp;""</f>
        <v/>
      </c>
      <c r="G334" s="230"/>
      <c r="H334" s="229" t="str">
        <f>IFERROR(IF($H333+1&gt;'(backend scoring)'!$Q$335,"",$H333+1),"")</f>
        <v/>
      </c>
      <c r="I334" s="229" t="str">
        <f>_xlfn.XLOOKUP($H334,'(backend scoring)'!$S$2:$S$333,'(backend scoring)'!$A$2:$A$333,"")</f>
        <v/>
      </c>
      <c r="J334" s="229" t="str">
        <f>IFERROR(VLOOKUP($I334,'Institution Evaluation'!$A$55:$E$346,2,0),IFERROR(VLOOKUP($I334,'Privacy Analyst Evaluation'!$A$46:$E$120,2,0),""))</f>
        <v/>
      </c>
      <c r="K334" s="229" t="str">
        <f>IFERROR(VLOOKUP($I334,'Institution Evaluation'!$A$55:$E$346,3,0),IFERROR(VLOOKUP($I334,'Privacy Analyst Evaluation'!$A$46:$E$120,3,0),""))&amp;""</f>
        <v/>
      </c>
      <c r="L334" s="229" t="str">
        <f>IFERROR(VLOOKUP($I334,'Institution Evaluation'!$A$55:$E$346,4,0),IFERROR(VLOOKUP($I334,'Privacy Analyst Evaluation'!$A$46:$E$120,4,0),""))&amp;""</f>
        <v/>
      </c>
      <c r="M334" s="229" t="str">
        <f>IFERROR(VLOOKUP($I334,'Institution Evaluation'!$A$55:$E$346,5,0),IFERROR(VLOOKUP($I334,'Privacy Analyst Evaluation'!$A$46:$E$120,5,0),""))&amp;""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c r="A335" s="229" t="str">
        <f>IFERROR(IF($A334+1&gt;'(backend scoring)'!$T$335,"",$A334+1),"")</f>
        <v/>
      </c>
      <c r="B335" s="229" t="str">
        <f>_xlfn.XLOOKUP($A335,'(backend scoring)'!$V$2:$V$333,'(backend scoring)'!$A$2:$A$333,"")</f>
        <v/>
      </c>
      <c r="C335" s="229" t="str">
        <f>IFERROR(VLOOKUP($B335,'Institution Evaluation'!$A$55:$E$346,2,0),IFERROR(VLOOKUP($B335,'Privacy Analyst Evaluation'!$A$46:$E$120,2,0),""))&amp;""</f>
        <v/>
      </c>
      <c r="D335" s="229" t="str">
        <f>IFERROR(VLOOKUP($B335,'Institution Evaluation'!$A$55:$E$346,3,0),IFERROR(VLOOKUP($B335,'Privacy Analyst Evaluation'!$A$46:$E$120,3,0),""))&amp;""</f>
        <v/>
      </c>
      <c r="E335" s="229" t="str">
        <f>IFERROR(VLOOKUP($B335,'Institution Evaluation'!$A$55:$E$346,4,0),IFERROR(VLOOKUP($B335,'Privacy Analyst Evaluation'!$A$46:$E$120,4,0),""))&amp;""</f>
        <v/>
      </c>
      <c r="F335" s="229" t="str">
        <f>IFERROR(VLOOKUP($B335,'Institution Evaluation'!$A$55:$E$346,5,0),IFERROR(VLOOKUP($B335,'Privacy Analyst Evaluation'!$A$46:$E$120,5,0),""))&amp;""</f>
        <v/>
      </c>
      <c r="G335" s="230"/>
      <c r="H335" s="229" t="str">
        <f>IFERROR(IF($H334+1&gt;'(backend scoring)'!$Q$335,"",$H334+1),"")</f>
        <v/>
      </c>
      <c r="I335" s="229" t="str">
        <f>_xlfn.XLOOKUP($H335,'(backend scoring)'!$S$2:$S$333,'(backend scoring)'!$A$2:$A$333,"")</f>
        <v/>
      </c>
      <c r="J335" s="229" t="str">
        <f>IFERROR(VLOOKUP($I335,'Institution Evaluation'!$A$55:$E$346,2,0),IFERROR(VLOOKUP($I335,'Privacy Analyst Evaluation'!$A$46:$E$120,2,0),""))</f>
        <v/>
      </c>
      <c r="K335" s="229" t="str">
        <f>IFERROR(VLOOKUP($I335,'Institution Evaluation'!$A$55:$E$346,3,0),IFERROR(VLOOKUP($I335,'Privacy Analyst Evaluation'!$A$46:$E$120,3,0),""))&amp;""</f>
        <v/>
      </c>
      <c r="L335" s="229" t="str">
        <f>IFERROR(VLOOKUP($I335,'Institution Evaluation'!$A$55:$E$346,4,0),IFERROR(VLOOKUP($I335,'Privacy Analyst Evaluation'!$A$46:$E$120,4,0),""))&amp;""</f>
        <v/>
      </c>
      <c r="M335" s="229" t="str">
        <f>IFERROR(VLOOKUP($I335,'Institution Evaluation'!$A$55:$E$346,5,0),IFERROR(VLOOKUP($I335,'Privacy Analyst Evaluation'!$A$46:$E$120,5,0),""))&amp;""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c r="A336" s="229" t="str">
        <f>IFERROR(IF($A335+1&gt;'(backend scoring)'!$T$335,"",$A335+1),"")</f>
        <v/>
      </c>
      <c r="B336" s="229" t="str">
        <f>_xlfn.XLOOKUP($A336,'(backend scoring)'!$V$2:$V$333,'(backend scoring)'!$A$2:$A$333,"")</f>
        <v/>
      </c>
      <c r="C336" s="229" t="str">
        <f>IFERROR(VLOOKUP($B336,'Institution Evaluation'!$A$55:$E$346,2,0),IFERROR(VLOOKUP($B336,'Privacy Analyst Evaluation'!$A$46:$E$120,2,0),""))&amp;""</f>
        <v/>
      </c>
      <c r="D336" s="229" t="str">
        <f>IFERROR(VLOOKUP($B336,'Institution Evaluation'!$A$55:$E$346,3,0),IFERROR(VLOOKUP($B336,'Privacy Analyst Evaluation'!$A$46:$E$120,3,0),""))&amp;""</f>
        <v/>
      </c>
      <c r="E336" s="229" t="str">
        <f>IFERROR(VLOOKUP($B336,'Institution Evaluation'!$A$55:$E$346,4,0),IFERROR(VLOOKUP($B336,'Privacy Analyst Evaluation'!$A$46:$E$120,4,0),""))&amp;""</f>
        <v/>
      </c>
      <c r="F336" s="229" t="str">
        <f>IFERROR(VLOOKUP($B336,'Institution Evaluation'!$A$55:$E$346,5,0),IFERROR(VLOOKUP($B336,'Privacy Analyst Evaluation'!$A$46:$E$120,5,0),""))&amp;""</f>
        <v/>
      </c>
      <c r="G336" s="230"/>
      <c r="H336" s="229" t="str">
        <f>IFERROR(IF($H335+1&gt;'(backend scoring)'!$Q$335,"",$H335+1),"")</f>
        <v/>
      </c>
      <c r="I336" s="229" t="str">
        <f>_xlfn.XLOOKUP($H336,'(backend scoring)'!$S$2:$S$333,'(backend scoring)'!$A$2:$A$333,"")</f>
        <v/>
      </c>
      <c r="J336" s="229" t="str">
        <f>IFERROR(VLOOKUP($I336,'Institution Evaluation'!$A$55:$E$346,2,0),IFERROR(VLOOKUP($I336,'Privacy Analyst Evaluation'!$A$46:$E$120,2,0),""))</f>
        <v/>
      </c>
      <c r="K336" s="229" t="str">
        <f>IFERROR(VLOOKUP($I336,'Institution Evaluation'!$A$55:$E$346,3,0),IFERROR(VLOOKUP($I336,'Privacy Analyst Evaluation'!$A$46:$E$120,3,0),""))&amp;""</f>
        <v/>
      </c>
      <c r="L336" s="229" t="str">
        <f>IFERROR(VLOOKUP($I336,'Institution Evaluation'!$A$55:$E$346,4,0),IFERROR(VLOOKUP($I336,'Privacy Analyst Evaluation'!$A$46:$E$120,4,0),""))&amp;""</f>
        <v/>
      </c>
      <c r="M336" s="229" t="str">
        <f>IFERROR(VLOOKUP($I336,'Institution Evaluation'!$A$55:$E$346,5,0),IFERROR(VLOOKUP($I336,'Privacy Analyst Evaluation'!$A$46:$E$120,5,0),""))&amp;""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c r="A337" s="229" t="str">
        <f>IFERROR(IF($A336+1&gt;'(backend scoring)'!$T$335,"",$A336+1),"")</f>
        <v/>
      </c>
      <c r="B337" s="229" t="str">
        <f>_xlfn.XLOOKUP($A337,'(backend scoring)'!$V$2:$V$333,'(backend scoring)'!$A$2:$A$333,"")</f>
        <v/>
      </c>
      <c r="C337" s="229" t="str">
        <f>IFERROR(VLOOKUP($B337,'Institution Evaluation'!$A$55:$E$346,2,0),IFERROR(VLOOKUP($B337,'Privacy Analyst Evaluation'!$A$46:$E$120,2,0),""))&amp;""</f>
        <v/>
      </c>
      <c r="D337" s="229" t="str">
        <f>IFERROR(VLOOKUP($B337,'Institution Evaluation'!$A$55:$E$346,3,0),IFERROR(VLOOKUP($B337,'Privacy Analyst Evaluation'!$A$46:$E$120,3,0),""))&amp;""</f>
        <v/>
      </c>
      <c r="E337" s="229" t="str">
        <f>IFERROR(VLOOKUP($B337,'Institution Evaluation'!$A$55:$E$346,4,0),IFERROR(VLOOKUP($B337,'Privacy Analyst Evaluation'!$A$46:$E$120,4,0),""))&amp;""</f>
        <v/>
      </c>
      <c r="F337" s="229" t="str">
        <f>IFERROR(VLOOKUP($B337,'Institution Evaluation'!$A$55:$E$346,5,0),IFERROR(VLOOKUP($B337,'Privacy Analyst Evaluation'!$A$46:$E$120,5,0),""))&amp;""</f>
        <v/>
      </c>
      <c r="G337" s="230"/>
      <c r="H337" s="229" t="str">
        <f>IFERROR(IF($H336+1&gt;'(backend scoring)'!$Q$335,"",$H336+1),"")</f>
        <v/>
      </c>
      <c r="I337" s="229" t="str">
        <f>_xlfn.XLOOKUP($H337,'(backend scoring)'!$S$2:$S$333,'(backend scoring)'!$A$2:$A$333,"")</f>
        <v/>
      </c>
      <c r="J337" s="229" t="str">
        <f>IFERROR(VLOOKUP($I337,'Institution Evaluation'!$A$55:$E$346,2,0),IFERROR(VLOOKUP($I337,'Privacy Analyst Evaluation'!$A$46:$E$120,2,0),""))</f>
        <v/>
      </c>
      <c r="K337" s="229" t="str">
        <f>IFERROR(VLOOKUP($I337,'Institution Evaluation'!$A$55:$E$346,3,0),IFERROR(VLOOKUP($I337,'Privacy Analyst Evaluation'!$A$46:$E$120,3,0),""))&amp;""</f>
        <v/>
      </c>
      <c r="L337" s="229" t="str">
        <f>IFERROR(VLOOKUP($I337,'Institution Evaluation'!$A$55:$E$346,4,0),IFERROR(VLOOKUP($I337,'Privacy Analyst Evaluation'!$A$46:$E$120,4,0),""))&amp;""</f>
        <v/>
      </c>
      <c r="M337" s="229" t="str">
        <f>IFERROR(VLOOKUP($I337,'Institution Evaluation'!$A$55:$E$346,5,0),IFERROR(VLOOKUP($I337,'Privacy Analyst Evaluation'!$A$46:$E$120,5,0),""))&amp;""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c r="A338" s="229" t="str">
        <f>IFERROR(IF($A337+1&gt;'(backend scoring)'!$T$335,"",$A337+1),"")</f>
        <v/>
      </c>
      <c r="B338" s="229" t="str">
        <f>_xlfn.XLOOKUP($A338,'(backend scoring)'!$V$2:$V$333,'(backend scoring)'!$A$2:$A$333,"")</f>
        <v/>
      </c>
      <c r="C338" s="229" t="str">
        <f>IFERROR(VLOOKUP($B338,'Institution Evaluation'!$A$55:$E$346,2,0),IFERROR(VLOOKUP($B338,'Privacy Analyst Evaluation'!$A$46:$E$120,2,0),""))&amp;""</f>
        <v/>
      </c>
      <c r="D338" s="229" t="str">
        <f>IFERROR(VLOOKUP($B338,'Institution Evaluation'!$A$55:$E$346,3,0),IFERROR(VLOOKUP($B338,'Privacy Analyst Evaluation'!$A$46:$E$120,3,0),""))&amp;""</f>
        <v/>
      </c>
      <c r="E338" s="229" t="str">
        <f>IFERROR(VLOOKUP($B338,'Institution Evaluation'!$A$55:$E$346,4,0),IFERROR(VLOOKUP($B338,'Privacy Analyst Evaluation'!$A$46:$E$120,4,0),""))&amp;""</f>
        <v/>
      </c>
      <c r="F338" s="229" t="str">
        <f>IFERROR(VLOOKUP($B338,'Institution Evaluation'!$A$55:$E$346,5,0),IFERROR(VLOOKUP($B338,'Privacy Analyst Evaluation'!$A$46:$E$120,5,0),""))&amp;""</f>
        <v/>
      </c>
      <c r="G338" s="230"/>
      <c r="H338" s="229" t="str">
        <f>IFERROR(IF($H337+1&gt;'(backend scoring)'!$Q$335,"",$H337+1),"")</f>
        <v/>
      </c>
      <c r="I338" s="229" t="str">
        <f>_xlfn.XLOOKUP($H338,'(backend scoring)'!$S$2:$S$333,'(backend scoring)'!$A$2:$A$333,"")</f>
        <v/>
      </c>
      <c r="J338" s="229" t="str">
        <f>IFERROR(VLOOKUP($I338,'Institution Evaluation'!$A$55:$E$346,2,0),IFERROR(VLOOKUP($I338,'Privacy Analyst Evaluation'!$A$46:$E$120,2,0),""))</f>
        <v/>
      </c>
      <c r="K338" s="229" t="str">
        <f>IFERROR(VLOOKUP($I338,'Institution Evaluation'!$A$55:$E$346,3,0),IFERROR(VLOOKUP($I338,'Privacy Analyst Evaluation'!$A$46:$E$120,3,0),""))&amp;""</f>
        <v/>
      </c>
      <c r="L338" s="229" t="str">
        <f>IFERROR(VLOOKUP($I338,'Institution Evaluation'!$A$55:$E$346,4,0),IFERROR(VLOOKUP($I338,'Privacy Analyst Evaluation'!$A$46:$E$120,4,0),""))&amp;""</f>
        <v/>
      </c>
      <c r="M338" s="229" t="str">
        <f>IFERROR(VLOOKUP($I338,'Institution Evaluation'!$A$55:$E$346,5,0),IFERROR(VLOOKUP($I338,'Privacy Analyst Evaluation'!$A$46:$E$120,5,0),""))&amp;""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c r="A339" s="229" t="str">
        <f>IFERROR(IF($A338+1&gt;'(backend scoring)'!$T$335,"",$A338+1),"")</f>
        <v/>
      </c>
      <c r="B339" s="229" t="str">
        <f>_xlfn.XLOOKUP($A339,'(backend scoring)'!$V$2:$V$333,'(backend scoring)'!$A$2:$A$333,"")</f>
        <v/>
      </c>
      <c r="C339" s="229" t="str">
        <f>IFERROR(VLOOKUP($B339,'Institution Evaluation'!$A$55:$E$346,2,0),IFERROR(VLOOKUP($B339,'Privacy Analyst Evaluation'!$A$46:$E$120,2,0),""))&amp;""</f>
        <v/>
      </c>
      <c r="D339" s="229" t="str">
        <f>IFERROR(VLOOKUP($B339,'Institution Evaluation'!$A$55:$E$346,3,0),IFERROR(VLOOKUP($B339,'Privacy Analyst Evaluation'!$A$46:$E$120,3,0),""))&amp;""</f>
        <v/>
      </c>
      <c r="E339" s="229" t="str">
        <f>IFERROR(VLOOKUP($B339,'Institution Evaluation'!$A$55:$E$346,4,0),IFERROR(VLOOKUP($B339,'Privacy Analyst Evaluation'!$A$46:$E$120,4,0),""))&amp;""</f>
        <v/>
      </c>
      <c r="F339" s="229" t="str">
        <f>IFERROR(VLOOKUP($B339,'Institution Evaluation'!$A$55:$E$346,5,0),IFERROR(VLOOKUP($B339,'Privacy Analyst Evaluation'!$A$46:$E$120,5,0),""))&amp;""</f>
        <v/>
      </c>
      <c r="G339" s="230"/>
      <c r="H339" s="229" t="str">
        <f>IFERROR(IF($H338+1&gt;'(backend scoring)'!$Q$335,"",$H338+1),"")</f>
        <v/>
      </c>
      <c r="I339" s="229" t="str">
        <f>_xlfn.XLOOKUP($H339,'(backend scoring)'!$S$2:$S$333,'(backend scoring)'!$A$2:$A$333,"")</f>
        <v/>
      </c>
      <c r="J339" s="229" t="str">
        <f>IFERROR(VLOOKUP($I339,'Institution Evaluation'!$A$55:$E$346,2,0),IFERROR(VLOOKUP($I339,'Privacy Analyst Evaluation'!$A$46:$E$120,2,0),""))</f>
        <v/>
      </c>
      <c r="K339" s="229" t="str">
        <f>IFERROR(VLOOKUP($I339,'Institution Evaluation'!$A$55:$E$346,3,0),IFERROR(VLOOKUP($I339,'Privacy Analyst Evaluation'!$A$46:$E$120,3,0),""))&amp;""</f>
        <v/>
      </c>
      <c r="L339" s="229" t="str">
        <f>IFERROR(VLOOKUP($I339,'Institution Evaluation'!$A$55:$E$346,4,0),IFERROR(VLOOKUP($I339,'Privacy Analyst Evaluation'!$A$46:$E$120,4,0),""))&amp;""</f>
        <v/>
      </c>
      <c r="M339" s="229" t="str">
        <f>IFERROR(VLOOKUP($I339,'Institution Evaluation'!$A$55:$E$346,5,0),IFERROR(VLOOKUP($I339,'Privacy Analyst Evaluation'!$A$46:$E$120,5,0),""))&amp;""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c r="A340" s="229" t="str">
        <f>IFERROR(IF($A339+1&gt;'(backend scoring)'!$T$335,"",$A339+1),"")</f>
        <v/>
      </c>
      <c r="B340" s="229" t="str">
        <f>_xlfn.XLOOKUP($A340,'(backend scoring)'!$V$2:$V$333,'(backend scoring)'!$A$2:$A$333,"")</f>
        <v/>
      </c>
      <c r="C340" s="229" t="str">
        <f>IFERROR(VLOOKUP($B340,'Institution Evaluation'!$A$55:$E$346,2,0),IFERROR(VLOOKUP($B340,'Privacy Analyst Evaluation'!$A$46:$E$120,2,0),""))&amp;""</f>
        <v/>
      </c>
      <c r="D340" s="229" t="str">
        <f>IFERROR(VLOOKUP($B340,'Institution Evaluation'!$A$55:$E$346,3,0),IFERROR(VLOOKUP($B340,'Privacy Analyst Evaluation'!$A$46:$E$120,3,0),""))&amp;""</f>
        <v/>
      </c>
      <c r="E340" s="229" t="str">
        <f>IFERROR(VLOOKUP($B340,'Institution Evaluation'!$A$55:$E$346,4,0),IFERROR(VLOOKUP($B340,'Privacy Analyst Evaluation'!$A$46:$E$120,4,0),""))&amp;""</f>
        <v/>
      </c>
      <c r="F340" s="229" t="str">
        <f>IFERROR(VLOOKUP($B340,'Institution Evaluation'!$A$55:$E$346,5,0),IFERROR(VLOOKUP($B340,'Privacy Analyst Evaluation'!$A$46:$E$120,5,0),""))&amp;""</f>
        <v/>
      </c>
      <c r="G340" s="230"/>
      <c r="H340" s="229" t="str">
        <f>IFERROR(IF($H339+1&gt;'(backend scoring)'!$Q$335,"",$H339+1),"")</f>
        <v/>
      </c>
      <c r="I340" s="229" t="str">
        <f>_xlfn.XLOOKUP($H340,'(backend scoring)'!$S$2:$S$333,'(backend scoring)'!$A$2:$A$333,"")</f>
        <v/>
      </c>
      <c r="J340" s="229" t="str">
        <f>IFERROR(VLOOKUP($I340,'Institution Evaluation'!$A$55:$E$346,2,0),IFERROR(VLOOKUP($I340,'Privacy Analyst Evaluation'!$A$46:$E$120,2,0),""))</f>
        <v/>
      </c>
      <c r="K340" s="229" t="str">
        <f>IFERROR(VLOOKUP($I340,'Institution Evaluation'!$A$55:$E$346,3,0),IFERROR(VLOOKUP($I340,'Privacy Analyst Evaluation'!$A$46:$E$120,3,0),""))&amp;""</f>
        <v/>
      </c>
      <c r="L340" s="229" t="str">
        <f>IFERROR(VLOOKUP($I340,'Institution Evaluation'!$A$55:$E$346,4,0),IFERROR(VLOOKUP($I340,'Privacy Analyst Evaluation'!$A$46:$E$120,4,0),""))&amp;""</f>
        <v/>
      </c>
      <c r="M340" s="229" t="str">
        <f>IFERROR(VLOOKUP($I340,'Institution Evaluation'!$A$55:$E$346,5,0),IFERROR(VLOOKUP($I340,'Privacy Analyst Evaluation'!$A$46:$E$120,5,0),""))&amp;""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c r="A341" s="229" t="str">
        <f>IFERROR(IF($A340+1&gt;'(backend scoring)'!$T$335,"",$A340+1),"")</f>
        <v/>
      </c>
      <c r="B341" s="229" t="str">
        <f>_xlfn.XLOOKUP($A341,'(backend scoring)'!$V$2:$V$333,'(backend scoring)'!$A$2:$A$333,"")</f>
        <v/>
      </c>
      <c r="C341" s="229" t="str">
        <f>IFERROR(VLOOKUP($B341,'Institution Evaluation'!$A$55:$E$346,2,0),IFERROR(VLOOKUP($B341,'Privacy Analyst Evaluation'!$A$46:$E$120,2,0),""))&amp;""</f>
        <v/>
      </c>
      <c r="D341" s="229" t="str">
        <f>IFERROR(VLOOKUP($B341,'Institution Evaluation'!$A$55:$E$346,3,0),IFERROR(VLOOKUP($B341,'Privacy Analyst Evaluation'!$A$46:$E$120,3,0),""))&amp;""</f>
        <v/>
      </c>
      <c r="E341" s="229" t="str">
        <f>IFERROR(VLOOKUP($B341,'Institution Evaluation'!$A$55:$E$346,4,0),IFERROR(VLOOKUP($B341,'Privacy Analyst Evaluation'!$A$46:$E$120,4,0),""))&amp;""</f>
        <v/>
      </c>
      <c r="F341" s="229" t="str">
        <f>IFERROR(VLOOKUP($B341,'Institution Evaluation'!$A$55:$E$346,5,0),IFERROR(VLOOKUP($B341,'Privacy Analyst Evaluation'!$A$46:$E$120,5,0),""))&amp;""</f>
        <v/>
      </c>
      <c r="G341" s="230"/>
      <c r="H341" s="229" t="str">
        <f>IFERROR(IF($H340+1&gt;'(backend scoring)'!$Q$335,"",$H340+1),"")</f>
        <v/>
      </c>
      <c r="I341" s="229" t="str">
        <f>_xlfn.XLOOKUP($H341,'(backend scoring)'!$S$2:$S$333,'(backend scoring)'!$A$2:$A$333,"")</f>
        <v/>
      </c>
      <c r="J341" s="229" t="str">
        <f>IFERROR(VLOOKUP($I341,'Institution Evaluation'!$A$55:$E$346,2,0),IFERROR(VLOOKUP($I341,'Privacy Analyst Evaluation'!$A$46:$E$120,2,0),""))</f>
        <v/>
      </c>
      <c r="K341" s="229" t="str">
        <f>IFERROR(VLOOKUP($I341,'Institution Evaluation'!$A$55:$E$346,3,0),IFERROR(VLOOKUP($I341,'Privacy Analyst Evaluation'!$A$46:$E$120,3,0),""))&amp;""</f>
        <v/>
      </c>
      <c r="L341" s="229" t="str">
        <f>IFERROR(VLOOKUP($I341,'Institution Evaluation'!$A$55:$E$346,4,0),IFERROR(VLOOKUP($I341,'Privacy Analyst Evaluation'!$A$46:$E$120,4,0),""))&amp;""</f>
        <v/>
      </c>
      <c r="M341" s="229" t="str">
        <f>IFERROR(VLOOKUP($I341,'Institution Evaluation'!$A$55:$E$346,5,0),IFERROR(VLOOKUP($I341,'Privacy Analyst Evaluation'!$A$46:$E$120,5,0),""))&amp;""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c r="A342" s="229" t="str">
        <f>IFERROR(IF($A341+1&gt;'(backend scoring)'!$T$335,"",$A341+1),"")</f>
        <v/>
      </c>
      <c r="B342" s="229" t="str">
        <f>_xlfn.XLOOKUP($A342,'(backend scoring)'!$V$2:$V$333,'(backend scoring)'!$A$2:$A$333,"")</f>
        <v/>
      </c>
      <c r="C342" s="229" t="str">
        <f>IFERROR(VLOOKUP($B342,'Institution Evaluation'!$A$55:$E$346,2,0),IFERROR(VLOOKUP($B342,'Privacy Analyst Evaluation'!$A$46:$E$120,2,0),""))&amp;""</f>
        <v/>
      </c>
      <c r="D342" s="229" t="str">
        <f>IFERROR(VLOOKUP($B342,'Institution Evaluation'!$A$55:$E$346,3,0),IFERROR(VLOOKUP($B342,'Privacy Analyst Evaluation'!$A$46:$E$120,3,0),""))&amp;""</f>
        <v/>
      </c>
      <c r="E342" s="229" t="str">
        <f>IFERROR(VLOOKUP($B342,'Institution Evaluation'!$A$55:$E$346,4,0),IFERROR(VLOOKUP($B342,'Privacy Analyst Evaluation'!$A$46:$E$120,4,0),""))&amp;""</f>
        <v/>
      </c>
      <c r="F342" s="229" t="str">
        <f>IFERROR(VLOOKUP($B342,'Institution Evaluation'!$A$55:$E$346,5,0),IFERROR(VLOOKUP($B342,'Privacy Analyst Evaluation'!$A$46:$E$120,5,0),""))&amp;""</f>
        <v/>
      </c>
      <c r="G342" s="230"/>
      <c r="H342" s="229" t="str">
        <f>IFERROR(IF($H341+1&gt;'(backend scoring)'!$Q$335,"",$H341+1),"")</f>
        <v/>
      </c>
      <c r="I342" s="229" t="str">
        <f>_xlfn.XLOOKUP($H342,'(backend scoring)'!$S$2:$S$333,'(backend scoring)'!$A$2:$A$333,"")</f>
        <v/>
      </c>
      <c r="J342" s="229" t="str">
        <f>IFERROR(VLOOKUP($I342,'Institution Evaluation'!$A$55:$E$346,2,0),IFERROR(VLOOKUP($I342,'Privacy Analyst Evaluation'!$A$46:$E$120,2,0),""))</f>
        <v/>
      </c>
      <c r="K342" s="229" t="str">
        <f>IFERROR(VLOOKUP($I342,'Institution Evaluation'!$A$55:$E$346,3,0),IFERROR(VLOOKUP($I342,'Privacy Analyst Evaluation'!$A$46:$E$120,3,0),""))&amp;""</f>
        <v/>
      </c>
      <c r="L342" s="229" t="str">
        <f>IFERROR(VLOOKUP($I342,'Institution Evaluation'!$A$55:$E$346,4,0),IFERROR(VLOOKUP($I342,'Privacy Analyst Evaluation'!$A$46:$E$120,4,0),""))&amp;""</f>
        <v/>
      </c>
      <c r="M342" s="229" t="str">
        <f>IFERROR(VLOOKUP($I342,'Institution Evaluation'!$A$55:$E$346,5,0),IFERROR(VLOOKUP($I342,'Privacy Analyst Evaluation'!$A$46:$E$120,5,0),""))&amp;""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c r="A343" s="229" t="str">
        <f>IFERROR(IF($A342+1&gt;'(backend scoring)'!$T$335,"",$A342+1),"")</f>
        <v/>
      </c>
      <c r="B343" s="229" t="str">
        <f>_xlfn.XLOOKUP($A343,'(backend scoring)'!$V$2:$V$333,'(backend scoring)'!$A$2:$A$333,"")</f>
        <v/>
      </c>
      <c r="C343" s="229" t="str">
        <f>IFERROR(VLOOKUP($B343,'Institution Evaluation'!$A$55:$E$346,2,0),IFERROR(VLOOKUP($B343,'Privacy Analyst Evaluation'!$A$46:$E$120,2,0),""))&amp;""</f>
        <v/>
      </c>
      <c r="D343" s="229" t="str">
        <f>IFERROR(VLOOKUP($B343,'Institution Evaluation'!$A$55:$E$346,3,0),IFERROR(VLOOKUP($B343,'Privacy Analyst Evaluation'!$A$46:$E$120,3,0),""))&amp;""</f>
        <v/>
      </c>
      <c r="E343" s="229" t="str">
        <f>IFERROR(VLOOKUP($B343,'Institution Evaluation'!$A$55:$E$346,4,0),IFERROR(VLOOKUP($B343,'Privacy Analyst Evaluation'!$A$46:$E$120,4,0),""))&amp;""</f>
        <v/>
      </c>
      <c r="F343" s="229" t="str">
        <f>IFERROR(VLOOKUP($B343,'Institution Evaluation'!$A$55:$E$346,5,0),IFERROR(VLOOKUP($B343,'Privacy Analyst Evaluation'!$A$46:$E$120,5,0),""))&amp;""</f>
        <v/>
      </c>
      <c r="G343" s="230"/>
      <c r="H343" s="229" t="str">
        <f>IFERROR(IF($H342+1&gt;'(backend scoring)'!$Q$335,"",$H342+1),"")</f>
        <v/>
      </c>
      <c r="I343" s="229" t="str">
        <f>_xlfn.XLOOKUP($H343,'(backend scoring)'!$S$2:$S$333,'(backend scoring)'!$A$2:$A$333,"")</f>
        <v/>
      </c>
      <c r="J343" s="229" t="str">
        <f>IFERROR(VLOOKUP($I343,'Institution Evaluation'!$A$55:$E$346,2,0),IFERROR(VLOOKUP($I343,'Privacy Analyst Evaluation'!$A$46:$E$120,2,0),""))</f>
        <v/>
      </c>
      <c r="K343" s="229" t="str">
        <f>IFERROR(VLOOKUP($I343,'Institution Evaluation'!$A$55:$E$346,3,0),IFERROR(VLOOKUP($I343,'Privacy Analyst Evaluation'!$A$46:$E$120,3,0),""))&amp;""</f>
        <v/>
      </c>
      <c r="L343" s="229" t="str">
        <f>IFERROR(VLOOKUP($I343,'Institution Evaluation'!$A$55:$E$346,4,0),IFERROR(VLOOKUP($I343,'Privacy Analyst Evaluation'!$A$46:$E$120,4,0),""))&amp;""</f>
        <v/>
      </c>
      <c r="M343" s="229" t="str">
        <f>IFERROR(VLOOKUP($I343,'Institution Evaluation'!$A$55:$E$346,5,0),IFERROR(VLOOKUP($I343,'Privacy Analyst Evaluation'!$A$46:$E$120,5,0),""))&amp;""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c r="A344" s="229" t="str">
        <f>IFERROR(IF($A343+1&gt;'(backend scoring)'!$T$335,"",$A343+1),"")</f>
        <v/>
      </c>
      <c r="B344" s="229" t="str">
        <f>_xlfn.XLOOKUP($A344,'(backend scoring)'!$V$2:$V$333,'(backend scoring)'!$A$2:$A$333,"")</f>
        <v/>
      </c>
      <c r="C344" s="229" t="str">
        <f>IFERROR(VLOOKUP($B344,'Institution Evaluation'!$A$55:$E$346,2,0),IFERROR(VLOOKUP($B344,'Privacy Analyst Evaluation'!$A$46:$E$120,2,0),""))&amp;""</f>
        <v/>
      </c>
      <c r="D344" s="229" t="str">
        <f>IFERROR(VLOOKUP($B344,'Institution Evaluation'!$A$55:$E$346,3,0),IFERROR(VLOOKUP($B344,'Privacy Analyst Evaluation'!$A$46:$E$120,3,0),""))&amp;""</f>
        <v/>
      </c>
      <c r="E344" s="229" t="str">
        <f>IFERROR(VLOOKUP($B344,'Institution Evaluation'!$A$55:$E$346,4,0),IFERROR(VLOOKUP($B344,'Privacy Analyst Evaluation'!$A$46:$E$120,4,0),""))&amp;""</f>
        <v/>
      </c>
      <c r="F344" s="229" t="str">
        <f>IFERROR(VLOOKUP($B344,'Institution Evaluation'!$A$55:$E$346,5,0),IFERROR(VLOOKUP($B344,'Privacy Analyst Evaluation'!$A$46:$E$120,5,0),""))&amp;""</f>
        <v/>
      </c>
      <c r="G344" s="230"/>
      <c r="H344" s="229" t="str">
        <f>IFERROR(IF($H343+1&gt;'(backend scoring)'!$Q$335,"",$H343+1),"")</f>
        <v/>
      </c>
      <c r="I344" s="229" t="str">
        <f>_xlfn.XLOOKUP($H344,'(backend scoring)'!$S$2:$S$333,'(backend scoring)'!$A$2:$A$333,"")</f>
        <v/>
      </c>
      <c r="J344" s="229" t="str">
        <f>IFERROR(VLOOKUP($I344,'Institution Evaluation'!$A$55:$E$346,2,0),IFERROR(VLOOKUP($I344,'Privacy Analyst Evaluation'!$A$46:$E$120,2,0),""))</f>
        <v/>
      </c>
      <c r="K344" s="229" t="str">
        <f>IFERROR(VLOOKUP($I344,'Institution Evaluation'!$A$55:$E$346,3,0),IFERROR(VLOOKUP($I344,'Privacy Analyst Evaluation'!$A$46:$E$120,3,0),""))&amp;""</f>
        <v/>
      </c>
      <c r="L344" s="229" t="str">
        <f>IFERROR(VLOOKUP($I344,'Institution Evaluation'!$A$55:$E$346,4,0),IFERROR(VLOOKUP($I344,'Privacy Analyst Evaluation'!$A$46:$E$120,4,0),""))&amp;""</f>
        <v/>
      </c>
      <c r="M344" s="229" t="str">
        <f>IFERROR(VLOOKUP($I344,'Institution Evaluation'!$A$55:$E$346,5,0),IFERROR(VLOOKUP($I344,'Privacy Analyst Evaluation'!$A$46:$E$120,5,0),""))&amp;""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c r="A345" s="229" t="str">
        <f>IFERROR(IF($A344+1&gt;'(backend scoring)'!$T$335,"",$A344+1),"")</f>
        <v/>
      </c>
      <c r="B345" s="229" t="str">
        <f>_xlfn.XLOOKUP($A345,'(backend scoring)'!$V$2:$V$333,'(backend scoring)'!$A$2:$A$333,"")</f>
        <v/>
      </c>
      <c r="C345" s="229" t="str">
        <f>IFERROR(VLOOKUP($B345,'Institution Evaluation'!$A$55:$E$346,2,0),IFERROR(VLOOKUP($B345,'Privacy Analyst Evaluation'!$A$46:$E$120,2,0),""))&amp;""</f>
        <v/>
      </c>
      <c r="D345" s="229" t="str">
        <f>IFERROR(VLOOKUP($B345,'Institution Evaluation'!$A$55:$E$346,3,0),IFERROR(VLOOKUP($B345,'Privacy Analyst Evaluation'!$A$46:$E$120,3,0),""))&amp;""</f>
        <v/>
      </c>
      <c r="E345" s="229" t="str">
        <f>IFERROR(VLOOKUP($B345,'Institution Evaluation'!$A$55:$E$346,4,0),IFERROR(VLOOKUP($B345,'Privacy Analyst Evaluation'!$A$46:$E$120,4,0),""))&amp;""</f>
        <v/>
      </c>
      <c r="F345" s="229" t="str">
        <f>IFERROR(VLOOKUP($B345,'Institution Evaluation'!$A$55:$E$346,5,0),IFERROR(VLOOKUP($B345,'Privacy Analyst Evaluation'!$A$46:$E$120,5,0),""))&amp;""</f>
        <v/>
      </c>
      <c r="G345" s="230"/>
      <c r="H345" s="229" t="str">
        <f>IFERROR(IF($H344+1&gt;'(backend scoring)'!$Q$335,"",$H344+1),"")</f>
        <v/>
      </c>
      <c r="I345" s="229" t="str">
        <f>_xlfn.XLOOKUP($H345,'(backend scoring)'!$S$2:$S$333,'(backend scoring)'!$A$2:$A$333,"")</f>
        <v/>
      </c>
      <c r="J345" s="229" t="str">
        <f>IFERROR(VLOOKUP($I345,'Institution Evaluation'!$A$55:$E$346,2,0),IFERROR(VLOOKUP($I345,'Privacy Analyst Evaluation'!$A$46:$E$120,2,0),""))</f>
        <v/>
      </c>
      <c r="K345" s="229" t="str">
        <f>IFERROR(VLOOKUP($I345,'Institution Evaluation'!$A$55:$E$346,3,0),IFERROR(VLOOKUP($I345,'Privacy Analyst Evaluation'!$A$46:$E$120,3,0),""))&amp;""</f>
        <v/>
      </c>
      <c r="L345" s="229" t="str">
        <f>IFERROR(VLOOKUP($I345,'Institution Evaluation'!$A$55:$E$346,4,0),IFERROR(VLOOKUP($I345,'Privacy Analyst Evaluation'!$A$46:$E$120,4,0),""))&amp;""</f>
        <v/>
      </c>
      <c r="M345" s="229" t="str">
        <f>IFERROR(VLOOKUP($I345,'Institution Evaluation'!$A$55:$E$346,5,0),IFERROR(VLOOKUP($I345,'Privacy Analyst Evaluation'!$A$46:$E$120,5,0),""))&amp;""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c r="A346" s="229" t="str">
        <f>IFERROR(IF($A345+1&gt;'(backend scoring)'!$T$335,"",$A345+1),"")</f>
        <v/>
      </c>
      <c r="B346" s="229" t="str">
        <f>_xlfn.XLOOKUP($A346,'(backend scoring)'!$V$2:$V$333,'(backend scoring)'!$A$2:$A$333,"")</f>
        <v/>
      </c>
      <c r="C346" s="229" t="str">
        <f>IFERROR(VLOOKUP($B346,'Institution Evaluation'!$A$55:$E$346,2,0),IFERROR(VLOOKUP($B346,'Privacy Analyst Evaluation'!$A$46:$E$120,2,0),""))&amp;""</f>
        <v/>
      </c>
      <c r="D346" s="229" t="str">
        <f>IFERROR(VLOOKUP($B346,'Institution Evaluation'!$A$55:$E$346,3,0),IFERROR(VLOOKUP($B346,'Privacy Analyst Evaluation'!$A$46:$E$120,3,0),""))&amp;""</f>
        <v/>
      </c>
      <c r="E346" s="229" t="str">
        <f>IFERROR(VLOOKUP($B346,'Institution Evaluation'!$A$55:$E$346,4,0),IFERROR(VLOOKUP($B346,'Privacy Analyst Evaluation'!$A$46:$E$120,4,0),""))&amp;""</f>
        <v/>
      </c>
      <c r="F346" s="229" t="str">
        <f>IFERROR(VLOOKUP($B346,'Institution Evaluation'!$A$55:$E$346,5,0),IFERROR(VLOOKUP($B346,'Privacy Analyst Evaluation'!$A$46:$E$120,5,0),""))&amp;""</f>
        <v/>
      </c>
      <c r="G346" s="230"/>
      <c r="H346" s="229" t="str">
        <f>IFERROR(IF($H345+1&gt;'(backend scoring)'!$Q$335,"",$H345+1),"")</f>
        <v/>
      </c>
      <c r="I346" s="229" t="str">
        <f>_xlfn.XLOOKUP($H346,'(backend scoring)'!$S$2:$S$333,'(backend scoring)'!$A$2:$A$333,"")</f>
        <v/>
      </c>
      <c r="J346" s="229" t="str">
        <f>IFERROR(VLOOKUP($I346,'Institution Evaluation'!$A$55:$E$346,2,0),IFERROR(VLOOKUP($I346,'Privacy Analyst Evaluation'!$A$46:$E$120,2,0),""))</f>
        <v/>
      </c>
      <c r="K346" s="229" t="str">
        <f>IFERROR(VLOOKUP($I346,'Institution Evaluation'!$A$55:$E$346,3,0),IFERROR(VLOOKUP($I346,'Privacy Analyst Evaluation'!$A$46:$E$120,3,0),""))&amp;""</f>
        <v/>
      </c>
      <c r="L346" s="229" t="str">
        <f>IFERROR(VLOOKUP($I346,'Institution Evaluation'!$A$55:$E$346,4,0),IFERROR(VLOOKUP($I346,'Privacy Analyst Evaluation'!$A$46:$E$120,4,0),""))&amp;""</f>
        <v/>
      </c>
      <c r="M346" s="229" t="str">
        <f>IFERROR(VLOOKUP($I346,'Institution Evaluation'!$A$55:$E$346,5,0),IFERROR(VLOOKUP($I346,'Privacy Analyst Evaluation'!$A$46:$E$120,5,0),""))&amp;""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c r="A347" s="229" t="str">
        <f>IFERROR(IF($A346+1&gt;'(backend scoring)'!$T$335,"",$A346+1),"")</f>
        <v/>
      </c>
      <c r="B347" s="229" t="str">
        <f>_xlfn.XLOOKUP($A347,'(backend scoring)'!$V$2:$V$333,'(backend scoring)'!$A$2:$A$333,"")</f>
        <v/>
      </c>
      <c r="C347" s="229" t="str">
        <f>IFERROR(VLOOKUP($B347,'Institution Evaluation'!$A$55:$E$346,2,0),IFERROR(VLOOKUP($B347,'Privacy Analyst Evaluation'!$A$46:$E$120,2,0),""))&amp;""</f>
        <v/>
      </c>
      <c r="D347" s="229" t="str">
        <f>IFERROR(VLOOKUP($B347,'Institution Evaluation'!$A$55:$E$346,3,0),IFERROR(VLOOKUP($B347,'Privacy Analyst Evaluation'!$A$46:$E$120,3,0),""))&amp;""</f>
        <v/>
      </c>
      <c r="E347" s="229" t="str">
        <f>IFERROR(VLOOKUP($B347,'Institution Evaluation'!$A$55:$E$346,4,0),IFERROR(VLOOKUP($B347,'Privacy Analyst Evaluation'!$A$46:$E$120,4,0),""))&amp;""</f>
        <v/>
      </c>
      <c r="F347" s="229" t="str">
        <f>IFERROR(VLOOKUP($B347,'Institution Evaluation'!$A$55:$E$346,5,0),IFERROR(VLOOKUP($B347,'Privacy Analyst Evaluation'!$A$46:$E$120,5,0),""))&amp;""</f>
        <v/>
      </c>
      <c r="G347" s="230"/>
      <c r="H347" s="229" t="str">
        <f>IFERROR(IF($H346+1&gt;'(backend scoring)'!$Q$335,"",$H346+1),"")</f>
        <v/>
      </c>
      <c r="I347" s="229" t="str">
        <f>_xlfn.XLOOKUP($H347,'(backend scoring)'!$S$2:$S$333,'(backend scoring)'!$A$2:$A$333,"")</f>
        <v/>
      </c>
      <c r="J347" s="229" t="str">
        <f>IFERROR(VLOOKUP($I347,'Institution Evaluation'!$A$55:$E$346,2,0),IFERROR(VLOOKUP($I347,'Privacy Analyst Evaluation'!$A$46:$E$120,2,0),""))</f>
        <v/>
      </c>
      <c r="K347" s="229" t="str">
        <f>IFERROR(VLOOKUP($I347,'Institution Evaluation'!$A$55:$E$346,3,0),IFERROR(VLOOKUP($I347,'Privacy Analyst Evaluation'!$A$46:$E$120,3,0),""))&amp;""</f>
        <v/>
      </c>
      <c r="L347" s="229" t="str">
        <f>IFERROR(VLOOKUP($I347,'Institution Evaluation'!$A$55:$E$346,4,0),IFERROR(VLOOKUP($I347,'Privacy Analyst Evaluation'!$A$46:$E$120,4,0),""))&amp;""</f>
        <v/>
      </c>
      <c r="M347" s="229" t="str">
        <f>IFERROR(VLOOKUP($I347,'Institution Evaluation'!$A$55:$E$346,5,0),IFERROR(VLOOKUP($I347,'Privacy Analyst Evaluation'!$A$46:$E$120,5,0),""))&amp;""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c r="A348" s="229" t="str">
        <f>IFERROR(IF($A347+1&gt;'(backend scoring)'!$T$335,"",$A347+1),"")</f>
        <v/>
      </c>
      <c r="B348" s="229" t="str">
        <f>_xlfn.XLOOKUP($A348,'(backend scoring)'!$V$2:$V$333,'(backend scoring)'!$A$2:$A$333,"")</f>
        <v/>
      </c>
      <c r="C348" s="229" t="str">
        <f>IFERROR(VLOOKUP($B348,'Institution Evaluation'!$A$55:$E$346,2,0),IFERROR(VLOOKUP($B348,'Privacy Analyst Evaluation'!$A$46:$E$120,2,0),""))&amp;""</f>
        <v/>
      </c>
      <c r="D348" s="229" t="str">
        <f>IFERROR(VLOOKUP($B348,'Institution Evaluation'!$A$55:$E$346,3,0),IFERROR(VLOOKUP($B348,'Privacy Analyst Evaluation'!$A$46:$E$120,3,0),""))&amp;""</f>
        <v/>
      </c>
      <c r="E348" s="229" t="str">
        <f>IFERROR(VLOOKUP($B348,'Institution Evaluation'!$A$55:$E$346,4,0),IFERROR(VLOOKUP($B348,'Privacy Analyst Evaluation'!$A$46:$E$120,4,0),""))&amp;""</f>
        <v/>
      </c>
      <c r="F348" s="229" t="str">
        <f>IFERROR(VLOOKUP($B348,'Institution Evaluation'!$A$55:$E$346,5,0),IFERROR(VLOOKUP($B348,'Privacy Analyst Evaluation'!$A$46:$E$120,5,0),""))&amp;""</f>
        <v/>
      </c>
      <c r="G348" s="230"/>
      <c r="H348" s="229" t="str">
        <f>IFERROR(IF($H347+1&gt;'(backend scoring)'!$Q$335,"",$H347+1),"")</f>
        <v/>
      </c>
      <c r="I348" s="229" t="str">
        <f>_xlfn.XLOOKUP($H348,'(backend scoring)'!$S$2:$S$333,'(backend scoring)'!$A$2:$A$333,"")</f>
        <v/>
      </c>
      <c r="J348" s="229" t="str">
        <f>IFERROR(VLOOKUP($I348,'Institution Evaluation'!$A$55:$E$346,2,0),IFERROR(VLOOKUP($I348,'Privacy Analyst Evaluation'!$A$46:$E$120,2,0),""))</f>
        <v/>
      </c>
      <c r="K348" s="229" t="str">
        <f>IFERROR(VLOOKUP($I348,'Institution Evaluation'!$A$55:$E$346,3,0),IFERROR(VLOOKUP($I348,'Privacy Analyst Evaluation'!$A$46:$E$120,3,0),""))&amp;""</f>
        <v/>
      </c>
      <c r="L348" s="229" t="str">
        <f>IFERROR(VLOOKUP($I348,'Institution Evaluation'!$A$55:$E$346,4,0),IFERROR(VLOOKUP($I348,'Privacy Analyst Evaluation'!$A$46:$E$120,4,0),""))&amp;""</f>
        <v/>
      </c>
      <c r="M348" s="229" t="str">
        <f>IFERROR(VLOOKUP($I348,'Institution Evaluation'!$A$55:$E$346,5,0),IFERROR(VLOOKUP($I348,'Privacy Analyst Evaluation'!$A$46:$E$120,5,0),""))&amp;""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c r="A349" s="229" t="str">
        <f>IFERROR(IF($A348+1&gt;'(backend scoring)'!$T$335,"",$A348+1),"")</f>
        <v/>
      </c>
      <c r="B349" s="229" t="str">
        <f>_xlfn.XLOOKUP($A349,'(backend scoring)'!$V$2:$V$333,'(backend scoring)'!$A$2:$A$333,"")</f>
        <v/>
      </c>
      <c r="C349" s="229" t="str">
        <f>IFERROR(VLOOKUP($B349,'Institution Evaluation'!$A$55:$E$346,2,0),IFERROR(VLOOKUP($B349,'Privacy Analyst Evaluation'!$A$46:$E$120,2,0),""))&amp;""</f>
        <v/>
      </c>
      <c r="D349" s="229" t="str">
        <f>IFERROR(VLOOKUP($B349,'Institution Evaluation'!$A$55:$E$346,3,0),IFERROR(VLOOKUP($B349,'Privacy Analyst Evaluation'!$A$46:$E$120,3,0),""))&amp;""</f>
        <v/>
      </c>
      <c r="E349" s="229" t="str">
        <f>IFERROR(VLOOKUP($B349,'Institution Evaluation'!$A$55:$E$346,4,0),IFERROR(VLOOKUP($B349,'Privacy Analyst Evaluation'!$A$46:$E$120,4,0),""))&amp;""</f>
        <v/>
      </c>
      <c r="F349" s="229" t="str">
        <f>IFERROR(VLOOKUP($B349,'Institution Evaluation'!$A$55:$E$346,5,0),IFERROR(VLOOKUP($B349,'Privacy Analyst Evaluation'!$A$46:$E$120,5,0),""))&amp;""</f>
        <v/>
      </c>
      <c r="G349" s="230"/>
      <c r="H349" s="229" t="str">
        <f>IFERROR(IF($H348+1&gt;'(backend scoring)'!$Q$335,"",$H348+1),"")</f>
        <v/>
      </c>
      <c r="I349" s="229" t="str">
        <f>_xlfn.XLOOKUP($H349,'(backend scoring)'!$S$2:$S$333,'(backend scoring)'!$A$2:$A$333,"")</f>
        <v/>
      </c>
      <c r="J349" s="229" t="str">
        <f>IFERROR(VLOOKUP($I349,'Institution Evaluation'!$A$55:$E$346,2,0),IFERROR(VLOOKUP($I349,'Privacy Analyst Evaluation'!$A$46:$E$120,2,0),""))</f>
        <v/>
      </c>
      <c r="K349" s="229" t="str">
        <f>IFERROR(VLOOKUP($I349,'Institution Evaluation'!$A$55:$E$346,3,0),IFERROR(VLOOKUP($I349,'Privacy Analyst Evaluation'!$A$46:$E$120,3,0),""))&amp;""</f>
        <v/>
      </c>
      <c r="L349" s="229" t="str">
        <f>IFERROR(VLOOKUP($I349,'Institution Evaluation'!$A$55:$E$346,4,0),IFERROR(VLOOKUP($I349,'Privacy Analyst Evaluation'!$A$46:$E$120,4,0),""))&amp;""</f>
        <v/>
      </c>
      <c r="M349" s="229" t="str">
        <f>IFERROR(VLOOKUP($I349,'Institution Evaluation'!$A$55:$E$346,5,0),IFERROR(VLOOKUP($I349,'Privacy Analyst Evaluation'!$A$46:$E$120,5,0),""))&amp;""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c r="A350" s="229" t="str">
        <f>IFERROR(IF($A349+1&gt;'(backend scoring)'!$T$335,"",$A349+1),"")</f>
        <v/>
      </c>
      <c r="B350" s="229" t="str">
        <f>_xlfn.XLOOKUP($A350,'(backend scoring)'!$V$2:$V$333,'(backend scoring)'!$A$2:$A$333,"")</f>
        <v/>
      </c>
      <c r="C350" s="229" t="str">
        <f>IFERROR(VLOOKUP($B350,'Institution Evaluation'!$A$55:$E$346,2,0),IFERROR(VLOOKUP($B350,'Privacy Analyst Evaluation'!$A$46:$E$120,2,0),""))&amp;""</f>
        <v/>
      </c>
      <c r="D350" s="229" t="str">
        <f>IFERROR(VLOOKUP($B350,'Institution Evaluation'!$A$55:$E$346,3,0),IFERROR(VLOOKUP($B350,'Privacy Analyst Evaluation'!$A$46:$E$120,3,0),""))&amp;""</f>
        <v/>
      </c>
      <c r="E350" s="229" t="str">
        <f>IFERROR(VLOOKUP($B350,'Institution Evaluation'!$A$55:$E$346,4,0),IFERROR(VLOOKUP($B350,'Privacy Analyst Evaluation'!$A$46:$E$120,4,0),""))&amp;""</f>
        <v/>
      </c>
      <c r="F350" s="229" t="str">
        <f>IFERROR(VLOOKUP($B350,'Institution Evaluation'!$A$55:$E$346,5,0),IFERROR(VLOOKUP($B350,'Privacy Analyst Evaluation'!$A$46:$E$120,5,0),""))&amp;""</f>
        <v/>
      </c>
      <c r="G350" s="230"/>
      <c r="H350" s="229" t="str">
        <f>IFERROR(IF($H349+1&gt;'(backend scoring)'!$Q$335,"",$H349+1),"")</f>
        <v/>
      </c>
      <c r="I350" s="229" t="str">
        <f>_xlfn.XLOOKUP($H350,'(backend scoring)'!$S$2:$S$333,'(backend scoring)'!$A$2:$A$333,"")</f>
        <v/>
      </c>
      <c r="J350" s="229" t="str">
        <f>IFERROR(VLOOKUP($I350,'Institution Evaluation'!$A$55:$E$346,2,0),IFERROR(VLOOKUP($I350,'Privacy Analyst Evaluation'!$A$46:$E$120,2,0),""))</f>
        <v/>
      </c>
      <c r="K350" s="229" t="str">
        <f>IFERROR(VLOOKUP($I350,'Institution Evaluation'!$A$55:$E$346,3,0),IFERROR(VLOOKUP($I350,'Privacy Analyst Evaluation'!$A$46:$E$120,3,0),""))&amp;""</f>
        <v/>
      </c>
      <c r="L350" s="229" t="str">
        <f>IFERROR(VLOOKUP($I350,'Institution Evaluation'!$A$55:$E$346,4,0),IFERROR(VLOOKUP($I350,'Privacy Analyst Evaluation'!$A$46:$E$120,4,0),""))&amp;""</f>
        <v/>
      </c>
      <c r="M350" s="229" t="str">
        <f>IFERROR(VLOOKUP($I350,'Institution Evaluation'!$A$55:$E$346,5,0),IFERROR(VLOOKUP($I350,'Privacy Analyst Evaluation'!$A$46:$E$120,5,0),""))&amp;""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c r="A351" s="229" t="str">
        <f>IFERROR(IF($A350+1&gt;'(backend scoring)'!$T$335,"",$A350+1),"")</f>
        <v/>
      </c>
      <c r="B351" s="229" t="str">
        <f>_xlfn.XLOOKUP($A351,'(backend scoring)'!$V$2:$V$333,'(backend scoring)'!$A$2:$A$333,"")</f>
        <v/>
      </c>
      <c r="C351" s="229" t="str">
        <f>IFERROR(VLOOKUP($B351,'Institution Evaluation'!$A$55:$E$346,2,0),IFERROR(VLOOKUP($B351,'Privacy Analyst Evaluation'!$A$46:$E$120,2,0),""))&amp;""</f>
        <v/>
      </c>
      <c r="D351" s="229" t="str">
        <f>IFERROR(VLOOKUP($B351,'Institution Evaluation'!$A$55:$E$346,3,0),IFERROR(VLOOKUP($B351,'Privacy Analyst Evaluation'!$A$46:$E$120,3,0),""))&amp;""</f>
        <v/>
      </c>
      <c r="E351" s="229" t="str">
        <f>IFERROR(VLOOKUP($B351,'Institution Evaluation'!$A$55:$E$346,4,0),IFERROR(VLOOKUP($B351,'Privacy Analyst Evaluation'!$A$46:$E$120,4,0),""))&amp;""</f>
        <v/>
      </c>
      <c r="F351" s="229" t="str">
        <f>IFERROR(VLOOKUP($B351,'Institution Evaluation'!$A$55:$E$346,5,0),IFERROR(VLOOKUP($B351,'Privacy Analyst Evaluation'!$A$46:$E$120,5,0),""))&amp;""</f>
        <v/>
      </c>
      <c r="G351" s="230"/>
      <c r="H351" s="229" t="str">
        <f>IFERROR(IF($H350+1&gt;'(backend scoring)'!$Q$335,"",$H350+1),"")</f>
        <v/>
      </c>
      <c r="I351" s="229" t="str">
        <f>_xlfn.XLOOKUP($H351,'(backend scoring)'!$S$2:$S$333,'(backend scoring)'!$A$2:$A$333,"")</f>
        <v/>
      </c>
      <c r="J351" s="229" t="str">
        <f>IFERROR(VLOOKUP($I351,'Institution Evaluation'!$A$55:$E$346,2,0),IFERROR(VLOOKUP($I351,'Privacy Analyst Evaluation'!$A$46:$E$120,2,0),""))</f>
        <v/>
      </c>
      <c r="K351" s="229" t="str">
        <f>IFERROR(VLOOKUP($I351,'Institution Evaluation'!$A$55:$E$346,3,0),IFERROR(VLOOKUP($I351,'Privacy Analyst Evaluation'!$A$46:$E$120,3,0),""))&amp;""</f>
        <v/>
      </c>
      <c r="L351" s="229" t="str">
        <f>IFERROR(VLOOKUP($I351,'Institution Evaluation'!$A$55:$E$346,4,0),IFERROR(VLOOKUP($I351,'Privacy Analyst Evaluation'!$A$46:$E$120,4,0),""))&amp;""</f>
        <v/>
      </c>
      <c r="M351" s="229" t="str">
        <f>IFERROR(VLOOKUP($I351,'Institution Evaluation'!$A$55:$E$346,5,0),IFERROR(VLOOKUP($I351,'Privacy Analyst Evaluation'!$A$46:$E$120,5,0),""))&amp;""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c r="A352" s="229" t="str">
        <f>IFERROR(IF($A351+1&gt;'(backend scoring)'!$T$335,"",$A351+1),"")</f>
        <v/>
      </c>
      <c r="B352" s="229" t="str">
        <f>_xlfn.XLOOKUP($A352,'(backend scoring)'!$V$2:$V$333,'(backend scoring)'!$A$2:$A$333,"")</f>
        <v/>
      </c>
      <c r="C352" s="229" t="str">
        <f>IFERROR(VLOOKUP($B352,'Institution Evaluation'!$A$55:$E$346,2,0),IFERROR(VLOOKUP($B352,'Privacy Analyst Evaluation'!$A$46:$E$120,2,0),""))&amp;""</f>
        <v/>
      </c>
      <c r="D352" s="229" t="str">
        <f>IFERROR(VLOOKUP($B352,'Institution Evaluation'!$A$55:$E$346,3,0),IFERROR(VLOOKUP($B352,'Privacy Analyst Evaluation'!$A$46:$E$120,3,0),""))&amp;""</f>
        <v/>
      </c>
      <c r="E352" s="229" t="str">
        <f>IFERROR(VLOOKUP($B352,'Institution Evaluation'!$A$55:$E$346,4,0),IFERROR(VLOOKUP($B352,'Privacy Analyst Evaluation'!$A$46:$E$120,4,0),""))&amp;""</f>
        <v/>
      </c>
      <c r="F352" s="229" t="str">
        <f>IFERROR(VLOOKUP($B352,'Institution Evaluation'!$A$55:$E$346,5,0),IFERROR(VLOOKUP($B352,'Privacy Analyst Evaluation'!$A$46:$E$120,5,0),""))&amp;""</f>
        <v/>
      </c>
      <c r="G352" s="230"/>
      <c r="H352" s="229" t="str">
        <f>IFERROR(IF($H351+1&gt;'(backend scoring)'!$Q$335,"",$H351+1),"")</f>
        <v/>
      </c>
      <c r="I352" s="229" t="str">
        <f>_xlfn.XLOOKUP($H352,'(backend scoring)'!$S$2:$S$333,'(backend scoring)'!$A$2:$A$333,"")</f>
        <v/>
      </c>
      <c r="J352" s="229" t="str">
        <f>IFERROR(VLOOKUP($I352,'Institution Evaluation'!$A$55:$E$346,2,0),IFERROR(VLOOKUP($I352,'Privacy Analyst Evaluation'!$A$46:$E$120,2,0),""))</f>
        <v/>
      </c>
      <c r="K352" s="229" t="str">
        <f>IFERROR(VLOOKUP($I352,'Institution Evaluation'!$A$55:$E$346,3,0),IFERROR(VLOOKUP($I352,'Privacy Analyst Evaluation'!$A$46:$E$120,3,0),""))&amp;""</f>
        <v/>
      </c>
      <c r="L352" s="229" t="str">
        <f>IFERROR(VLOOKUP($I352,'Institution Evaluation'!$A$55:$E$346,4,0),IFERROR(VLOOKUP($I352,'Privacy Analyst Evaluation'!$A$46:$E$120,4,0),""))&amp;""</f>
        <v/>
      </c>
      <c r="M352" s="229" t="str">
        <f>IFERROR(VLOOKUP($I352,'Institution Evaluation'!$A$55:$E$346,5,0),IFERROR(VLOOKUP($I352,'Privacy Analyst Evaluation'!$A$46:$E$120,5,0),""))&amp;""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c r="A353" s="229" t="str">
        <f>IFERROR(IF($A352+1&gt;'(backend scoring)'!$T$335,"",$A352+1),"")</f>
        <v/>
      </c>
      <c r="B353" s="229" t="str">
        <f>_xlfn.XLOOKUP($A353,'(backend scoring)'!$V$2:$V$333,'(backend scoring)'!$A$2:$A$333,"")</f>
        <v/>
      </c>
      <c r="C353" s="229" t="str">
        <f>IFERROR(VLOOKUP($B353,'Institution Evaluation'!$A$55:$E$346,2,0),IFERROR(VLOOKUP($B353,'Privacy Analyst Evaluation'!$A$46:$E$120,2,0),""))&amp;""</f>
        <v/>
      </c>
      <c r="D353" s="229" t="str">
        <f>IFERROR(VLOOKUP($B353,'Institution Evaluation'!$A$55:$E$346,3,0),IFERROR(VLOOKUP($B353,'Privacy Analyst Evaluation'!$A$46:$E$120,3,0),""))&amp;""</f>
        <v/>
      </c>
      <c r="E353" s="229" t="str">
        <f>IFERROR(VLOOKUP($B353,'Institution Evaluation'!$A$55:$E$346,4,0),IFERROR(VLOOKUP($B353,'Privacy Analyst Evaluation'!$A$46:$E$120,4,0),""))&amp;""</f>
        <v/>
      </c>
      <c r="F353" s="229" t="str">
        <f>IFERROR(VLOOKUP($B353,'Institution Evaluation'!$A$55:$E$346,5,0),IFERROR(VLOOKUP($B353,'Privacy Analyst Evaluation'!$A$46:$E$120,5,0),""))&amp;""</f>
        <v/>
      </c>
      <c r="G353" s="230"/>
      <c r="H353" s="229" t="str">
        <f>IFERROR(IF($H352+1&gt;'(backend scoring)'!$Q$335,"",$H352+1),"")</f>
        <v/>
      </c>
      <c r="I353" s="229" t="str">
        <f>_xlfn.XLOOKUP($H353,'(backend scoring)'!$S$2:$S$333,'(backend scoring)'!$A$2:$A$333,"")</f>
        <v/>
      </c>
      <c r="J353" s="229" t="str">
        <f>IFERROR(VLOOKUP($I353,'Institution Evaluation'!$A$55:$E$346,2,0),IFERROR(VLOOKUP($I353,'Privacy Analyst Evaluation'!$A$46:$E$120,2,0),""))</f>
        <v/>
      </c>
      <c r="K353" s="229" t="str">
        <f>IFERROR(VLOOKUP($I353,'Institution Evaluation'!$A$55:$E$346,3,0),IFERROR(VLOOKUP($I353,'Privacy Analyst Evaluation'!$A$46:$E$120,3,0),""))&amp;""</f>
        <v/>
      </c>
      <c r="L353" s="229" t="str">
        <f>IFERROR(VLOOKUP($I353,'Institution Evaluation'!$A$55:$E$346,4,0),IFERROR(VLOOKUP($I353,'Privacy Analyst Evaluation'!$A$46:$E$120,4,0),""))&amp;""</f>
        <v/>
      </c>
      <c r="M353" s="229" t="str">
        <f>IFERROR(VLOOKUP($I353,'Institution Evaluation'!$A$55:$E$346,5,0),IFERROR(VLOOKUP($I353,'Privacy Analyst Evaluation'!$A$46:$E$120,5,0),""))&amp;""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c r="A354" s="229" t="str">
        <f>IFERROR(IF($A353+1&gt;'(backend scoring)'!$T$335,"",$A353+1),"")</f>
        <v/>
      </c>
      <c r="B354" s="229" t="str">
        <f>_xlfn.XLOOKUP($A354,'(backend scoring)'!$V$2:$V$333,'(backend scoring)'!$A$2:$A$333,"")</f>
        <v/>
      </c>
      <c r="C354" s="229" t="str">
        <f>IFERROR(VLOOKUP($B354,'Institution Evaluation'!$A$55:$E$346,2,0),IFERROR(VLOOKUP($B354,'Privacy Analyst Evaluation'!$A$46:$E$120,2,0),""))&amp;""</f>
        <v/>
      </c>
      <c r="D354" s="229" t="str">
        <f>IFERROR(VLOOKUP($B354,'Institution Evaluation'!$A$55:$E$346,3,0),IFERROR(VLOOKUP($B354,'Privacy Analyst Evaluation'!$A$46:$E$120,3,0),""))&amp;""</f>
        <v/>
      </c>
      <c r="E354" s="229" t="str">
        <f>IFERROR(VLOOKUP($B354,'Institution Evaluation'!$A$55:$E$346,4,0),IFERROR(VLOOKUP($B354,'Privacy Analyst Evaluation'!$A$46:$E$120,4,0),""))&amp;""</f>
        <v/>
      </c>
      <c r="F354" s="229" t="str">
        <f>IFERROR(VLOOKUP($B354,'Institution Evaluation'!$A$55:$E$346,5,0),IFERROR(VLOOKUP($B354,'Privacy Analyst Evaluation'!$A$46:$E$120,5,0),""))&amp;""</f>
        <v/>
      </c>
      <c r="G354" s="230"/>
      <c r="H354" s="229" t="str">
        <f>IFERROR(IF($H353+1&gt;'(backend scoring)'!$Q$335,"",$H353+1),"")</f>
        <v/>
      </c>
      <c r="I354" s="229" t="str">
        <f>_xlfn.XLOOKUP($H354,'(backend scoring)'!$S$2:$S$333,'(backend scoring)'!$A$2:$A$333,"")</f>
        <v/>
      </c>
      <c r="J354" s="229" t="str">
        <f>IFERROR(VLOOKUP($I354,'Institution Evaluation'!$A$55:$E$346,2,0),IFERROR(VLOOKUP($I354,'Privacy Analyst Evaluation'!$A$46:$E$120,2,0),""))</f>
        <v/>
      </c>
      <c r="K354" s="229" t="str">
        <f>IFERROR(VLOOKUP($I354,'Institution Evaluation'!$A$55:$E$346,3,0),IFERROR(VLOOKUP($I354,'Privacy Analyst Evaluation'!$A$46:$E$120,3,0),""))&amp;""</f>
        <v/>
      </c>
      <c r="L354" s="229" t="str">
        <f>IFERROR(VLOOKUP($I354,'Institution Evaluation'!$A$55:$E$346,4,0),IFERROR(VLOOKUP($I354,'Privacy Analyst Evaluation'!$A$46:$E$120,4,0),""))&amp;""</f>
        <v/>
      </c>
      <c r="M354" s="229" t="str">
        <f>IFERROR(VLOOKUP($I354,'Institution Evaluation'!$A$55:$E$346,5,0),IFERROR(VLOOKUP($I354,'Privacy Analyst Evaluation'!$A$46:$E$120,5,0),""))&amp;""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c r="A355" s="229" t="str">
        <f>IFERROR(IF($A354+1&gt;'(backend scoring)'!$T$335,"",$A354+1),"")</f>
        <v/>
      </c>
      <c r="B355" s="229" t="str">
        <f>_xlfn.XLOOKUP($A355,'(backend scoring)'!$V$2:$V$333,'(backend scoring)'!$A$2:$A$333,"")</f>
        <v/>
      </c>
      <c r="C355" s="229" t="str">
        <f>IFERROR(VLOOKUP($B355,'Institution Evaluation'!$A$55:$E$346,2,0),IFERROR(VLOOKUP($B355,'Privacy Analyst Evaluation'!$A$46:$E$120,2,0),""))&amp;""</f>
        <v/>
      </c>
      <c r="D355" s="229" t="str">
        <f>IFERROR(VLOOKUP($B355,'Institution Evaluation'!$A$55:$E$346,3,0),IFERROR(VLOOKUP($B355,'Privacy Analyst Evaluation'!$A$46:$E$120,3,0),""))&amp;""</f>
        <v/>
      </c>
      <c r="E355" s="229" t="str">
        <f>IFERROR(VLOOKUP($B355,'Institution Evaluation'!$A$55:$E$346,4,0),IFERROR(VLOOKUP($B355,'Privacy Analyst Evaluation'!$A$46:$E$120,4,0),""))&amp;""</f>
        <v/>
      </c>
      <c r="F355" s="229" t="str">
        <f>IFERROR(VLOOKUP($B355,'Institution Evaluation'!$A$55:$E$346,5,0),IFERROR(VLOOKUP($B355,'Privacy Analyst Evaluation'!$A$46:$E$120,5,0),""))&amp;""</f>
        <v/>
      </c>
      <c r="G355" s="230"/>
      <c r="H355" s="229" t="str">
        <f>IFERROR(IF($H354+1&gt;'(backend scoring)'!$Q$335,"",$H354+1),"")</f>
        <v/>
      </c>
      <c r="I355" s="229" t="str">
        <f>_xlfn.XLOOKUP($H355,'(backend scoring)'!$S$2:$S$333,'(backend scoring)'!$A$2:$A$333,"")</f>
        <v/>
      </c>
      <c r="J355" s="229" t="str">
        <f>IFERROR(VLOOKUP($I355,'Institution Evaluation'!$A$55:$E$346,2,0),IFERROR(VLOOKUP($I355,'Privacy Analyst Evaluation'!$A$46:$E$120,2,0),""))</f>
        <v/>
      </c>
      <c r="K355" s="229" t="str">
        <f>IFERROR(VLOOKUP($I355,'Institution Evaluation'!$A$55:$E$346,3,0),IFERROR(VLOOKUP($I355,'Privacy Analyst Evaluation'!$A$46:$E$120,3,0),""))&amp;""</f>
        <v/>
      </c>
      <c r="L355" s="229" t="str">
        <f>IFERROR(VLOOKUP($I355,'Institution Evaluation'!$A$55:$E$346,4,0),IFERROR(VLOOKUP($I355,'Privacy Analyst Evaluation'!$A$46:$E$120,4,0),""))&amp;""</f>
        <v/>
      </c>
      <c r="M355" s="229" t="str">
        <f>IFERROR(VLOOKUP($I355,'Institution Evaluation'!$A$55:$E$346,5,0),IFERROR(VLOOKUP($I355,'Privacy Analyst Evaluation'!$A$46:$E$120,5,0),""))&amp;""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c r="A356" s="229" t="str">
        <f>IFERROR(IF($A355+1&gt;'(backend scoring)'!$T$335,"",$A355+1),"")</f>
        <v/>
      </c>
      <c r="B356" s="229" t="str">
        <f>_xlfn.XLOOKUP($A356,'(backend scoring)'!$V$2:$V$333,'(backend scoring)'!$A$2:$A$333,"")</f>
        <v/>
      </c>
      <c r="C356" s="229" t="str">
        <f>IFERROR(VLOOKUP($B356,'Institution Evaluation'!$A$55:$E$346,2,0),IFERROR(VLOOKUP($B356,'Privacy Analyst Evaluation'!$A$46:$E$120,2,0),""))&amp;""</f>
        <v/>
      </c>
      <c r="D356" s="229" t="str">
        <f>IFERROR(VLOOKUP($B356,'Institution Evaluation'!$A$55:$E$346,3,0),IFERROR(VLOOKUP($B356,'Privacy Analyst Evaluation'!$A$46:$E$120,3,0),""))&amp;""</f>
        <v/>
      </c>
      <c r="E356" s="229" t="str">
        <f>IFERROR(VLOOKUP($B356,'Institution Evaluation'!$A$55:$E$346,4,0),IFERROR(VLOOKUP($B356,'Privacy Analyst Evaluation'!$A$46:$E$120,4,0),""))&amp;""</f>
        <v/>
      </c>
      <c r="F356" s="229" t="str">
        <f>IFERROR(VLOOKUP($B356,'Institution Evaluation'!$A$55:$E$346,5,0),IFERROR(VLOOKUP($B356,'Privacy Analyst Evaluation'!$A$46:$E$120,5,0),""))&amp;""</f>
        <v/>
      </c>
      <c r="G356" s="230"/>
      <c r="H356" s="229" t="str">
        <f>IFERROR(IF($H355+1&gt;'(backend scoring)'!$Q$335,"",$H355+1),"")</f>
        <v/>
      </c>
      <c r="I356" s="229" t="str">
        <f>_xlfn.XLOOKUP($H356,'(backend scoring)'!$S$2:$S$333,'(backend scoring)'!$A$2:$A$333,"")</f>
        <v/>
      </c>
      <c r="J356" s="229" t="str">
        <f>IFERROR(VLOOKUP($I356,'Institution Evaluation'!$A$55:$E$346,2,0),IFERROR(VLOOKUP($I356,'Privacy Analyst Evaluation'!$A$46:$E$120,2,0),""))</f>
        <v/>
      </c>
      <c r="K356" s="229" t="str">
        <f>IFERROR(VLOOKUP($I356,'Institution Evaluation'!$A$55:$E$346,3,0),IFERROR(VLOOKUP($I356,'Privacy Analyst Evaluation'!$A$46:$E$120,3,0),""))&amp;""</f>
        <v/>
      </c>
      <c r="L356" s="229" t="str">
        <f>IFERROR(VLOOKUP($I356,'Institution Evaluation'!$A$55:$E$346,4,0),IFERROR(VLOOKUP($I356,'Privacy Analyst Evaluation'!$A$46:$E$120,4,0),""))&amp;""</f>
        <v/>
      </c>
      <c r="M356" s="229" t="str">
        <f>IFERROR(VLOOKUP($I356,'Institution Evaluation'!$A$55:$E$346,5,0),IFERROR(VLOOKUP($I356,'Privacy Analyst Evaluation'!$A$46:$E$120,5,0),""))&amp;""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c r="A357" s="229" t="str">
        <f>IFERROR(IF($A356+1&gt;'(backend scoring)'!$T$335,"",$A356+1),"")</f>
        <v/>
      </c>
      <c r="B357" s="229" t="str">
        <f>_xlfn.XLOOKUP($A357,'(backend scoring)'!$V$2:$V$333,'(backend scoring)'!$A$2:$A$333,"")</f>
        <v/>
      </c>
      <c r="C357" s="229" t="str">
        <f>IFERROR(VLOOKUP($B357,'Institution Evaluation'!$A$55:$E$346,2,0),IFERROR(VLOOKUP($B357,'Privacy Analyst Evaluation'!$A$46:$E$120,2,0),""))&amp;""</f>
        <v/>
      </c>
      <c r="D357" s="229" t="str">
        <f>IFERROR(VLOOKUP($B357,'Institution Evaluation'!$A$55:$E$346,3,0),IFERROR(VLOOKUP($B357,'Privacy Analyst Evaluation'!$A$46:$E$120,3,0),""))&amp;""</f>
        <v/>
      </c>
      <c r="E357" s="229" t="str">
        <f>IFERROR(VLOOKUP($B357,'Institution Evaluation'!$A$55:$E$346,4,0),IFERROR(VLOOKUP($B357,'Privacy Analyst Evaluation'!$A$46:$E$120,4,0),""))&amp;""</f>
        <v/>
      </c>
      <c r="F357" s="229" t="str">
        <f>IFERROR(VLOOKUP($B357,'Institution Evaluation'!$A$55:$E$346,5,0),IFERROR(VLOOKUP($B357,'Privacy Analyst Evaluation'!$A$46:$E$120,5,0),""))&amp;""</f>
        <v/>
      </c>
      <c r="G357" s="230"/>
      <c r="H357" s="229" t="str">
        <f>IFERROR(IF($H356+1&gt;'(backend scoring)'!$Q$335,"",$H356+1),"")</f>
        <v/>
      </c>
      <c r="I357" s="229" t="str">
        <f>_xlfn.XLOOKUP($H357,'(backend scoring)'!$S$2:$S$333,'(backend scoring)'!$A$2:$A$333,"")</f>
        <v/>
      </c>
      <c r="J357" s="229" t="str">
        <f>IFERROR(VLOOKUP($I357,'Institution Evaluation'!$A$55:$E$346,2,0),IFERROR(VLOOKUP($I357,'Privacy Analyst Evaluation'!$A$46:$E$120,2,0),""))</f>
        <v/>
      </c>
      <c r="K357" s="229" t="str">
        <f>IFERROR(VLOOKUP($I357,'Institution Evaluation'!$A$55:$E$346,3,0),IFERROR(VLOOKUP($I357,'Privacy Analyst Evaluation'!$A$46:$E$120,3,0),""))&amp;""</f>
        <v/>
      </c>
      <c r="L357" s="229" t="str">
        <f>IFERROR(VLOOKUP($I357,'Institution Evaluation'!$A$55:$E$346,4,0),IFERROR(VLOOKUP($I357,'Privacy Analyst Evaluation'!$A$46:$E$120,4,0),""))&amp;""</f>
        <v/>
      </c>
      <c r="M357" s="229" t="str">
        <f>IFERROR(VLOOKUP($I357,'Institution Evaluation'!$A$55:$E$346,5,0),IFERROR(VLOOKUP($I357,'Privacy Analyst Evaluation'!$A$46:$E$120,5,0),""))&amp;""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c r="A358" s="229" t="str">
        <f>IFERROR(IF($A357+1&gt;'(backend scoring)'!$T$335,"",$A357+1),"")</f>
        <v/>
      </c>
      <c r="B358" s="229" t="str">
        <f>_xlfn.XLOOKUP($A358,'(backend scoring)'!$V$2:$V$333,'(backend scoring)'!$A$2:$A$333,"")</f>
        <v/>
      </c>
      <c r="C358" s="229" t="str">
        <f>IFERROR(VLOOKUP($B358,'Institution Evaluation'!$A$55:$E$346,2,0),IFERROR(VLOOKUP($B358,'Privacy Analyst Evaluation'!$A$46:$E$120,2,0),""))&amp;""</f>
        <v/>
      </c>
      <c r="D358" s="229" t="str">
        <f>IFERROR(VLOOKUP($B358,'Institution Evaluation'!$A$55:$E$346,3,0),IFERROR(VLOOKUP($B358,'Privacy Analyst Evaluation'!$A$46:$E$120,3,0),""))&amp;""</f>
        <v/>
      </c>
      <c r="E358" s="229" t="str">
        <f>IFERROR(VLOOKUP($B358,'Institution Evaluation'!$A$55:$E$346,4,0),IFERROR(VLOOKUP($B358,'Privacy Analyst Evaluation'!$A$46:$E$120,4,0),""))&amp;""</f>
        <v/>
      </c>
      <c r="F358" s="229" t="str">
        <f>IFERROR(VLOOKUP($B358,'Institution Evaluation'!$A$55:$E$346,5,0),IFERROR(VLOOKUP($B358,'Privacy Analyst Evaluation'!$A$46:$E$120,5,0),""))&amp;""</f>
        <v/>
      </c>
      <c r="G358" s="230"/>
      <c r="H358" s="229" t="str">
        <f>IFERROR(IF($H357+1&gt;'(backend scoring)'!$Q$335,"",$H357+1),"")</f>
        <v/>
      </c>
      <c r="I358" s="229" t="str">
        <f>_xlfn.XLOOKUP($H358,'(backend scoring)'!$S$2:$S$333,'(backend scoring)'!$A$2:$A$333,"")</f>
        <v/>
      </c>
      <c r="J358" s="229" t="str">
        <f>IFERROR(VLOOKUP($I358,'Institution Evaluation'!$A$55:$E$346,2,0),IFERROR(VLOOKUP($I358,'Privacy Analyst Evaluation'!$A$46:$E$120,2,0),""))</f>
        <v/>
      </c>
      <c r="K358" s="229" t="str">
        <f>IFERROR(VLOOKUP($I358,'Institution Evaluation'!$A$55:$E$346,3,0),IFERROR(VLOOKUP($I358,'Privacy Analyst Evaluation'!$A$46:$E$120,3,0),""))&amp;""</f>
        <v/>
      </c>
      <c r="L358" s="229" t="str">
        <f>IFERROR(VLOOKUP($I358,'Institution Evaluation'!$A$55:$E$346,4,0),IFERROR(VLOOKUP($I358,'Privacy Analyst Evaluation'!$A$46:$E$120,4,0),""))&amp;""</f>
        <v/>
      </c>
      <c r="M358" s="229" t="str">
        <f>IFERROR(VLOOKUP($I358,'Institution Evaluation'!$A$55:$E$346,5,0),IFERROR(VLOOKUP($I358,'Privacy Analyst Evaluation'!$A$46:$E$120,5,0),""))&amp;""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c r="A359" s="229" t="str">
        <f>IFERROR(IF($A358+1&gt;'(backend scoring)'!$T$335,"",$A358+1),"")</f>
        <v/>
      </c>
      <c r="B359" s="229" t="str">
        <f>_xlfn.XLOOKUP($A359,'(backend scoring)'!$V$2:$V$333,'(backend scoring)'!$A$2:$A$333,"")</f>
        <v/>
      </c>
      <c r="C359" s="229" t="str">
        <f>IFERROR(VLOOKUP($B359,'Institution Evaluation'!$A$55:$E$346,2,0),IFERROR(VLOOKUP($B359,'Privacy Analyst Evaluation'!$A$46:$E$120,2,0),""))&amp;""</f>
        <v/>
      </c>
      <c r="D359" s="229" t="str">
        <f>IFERROR(VLOOKUP($B359,'Institution Evaluation'!$A$55:$E$346,3,0),IFERROR(VLOOKUP($B359,'Privacy Analyst Evaluation'!$A$46:$E$120,3,0),""))&amp;""</f>
        <v/>
      </c>
      <c r="E359" s="229" t="str">
        <f>IFERROR(VLOOKUP($B359,'Institution Evaluation'!$A$55:$E$346,4,0),IFERROR(VLOOKUP($B359,'Privacy Analyst Evaluation'!$A$46:$E$120,4,0),""))&amp;""</f>
        <v/>
      </c>
      <c r="F359" s="229" t="str">
        <f>IFERROR(VLOOKUP($B359,'Institution Evaluation'!$A$55:$E$346,5,0),IFERROR(VLOOKUP($B359,'Privacy Analyst Evaluation'!$A$46:$E$120,5,0),""))&amp;""</f>
        <v/>
      </c>
      <c r="G359" s="230"/>
      <c r="H359" s="229" t="str">
        <f>IFERROR(IF($H358+1&gt;'(backend scoring)'!$Q$335,"",$H358+1),"")</f>
        <v/>
      </c>
      <c r="I359" s="229" t="str">
        <f>_xlfn.XLOOKUP($H359,'(backend scoring)'!$S$2:$S$333,'(backend scoring)'!$A$2:$A$333,"")</f>
        <v/>
      </c>
      <c r="J359" s="229" t="str">
        <f>IFERROR(VLOOKUP($I359,'Institution Evaluation'!$A$55:$E$346,2,0),IFERROR(VLOOKUP($I359,'Privacy Analyst Evaluation'!$A$46:$E$120,2,0),""))</f>
        <v/>
      </c>
      <c r="K359" s="229" t="str">
        <f>IFERROR(VLOOKUP($I359,'Institution Evaluation'!$A$55:$E$346,3,0),IFERROR(VLOOKUP($I359,'Privacy Analyst Evaluation'!$A$46:$E$120,3,0),""))&amp;""</f>
        <v/>
      </c>
      <c r="L359" s="229" t="str">
        <f>IFERROR(VLOOKUP($I359,'Institution Evaluation'!$A$55:$E$346,4,0),IFERROR(VLOOKUP($I359,'Privacy Analyst Evaluation'!$A$46:$E$120,4,0),""))&amp;""</f>
        <v/>
      </c>
      <c r="M359" s="229" t="str">
        <f>IFERROR(VLOOKUP($I359,'Institution Evaluation'!$A$55:$E$346,5,0),IFERROR(VLOOKUP($I359,'Privacy Analyst Evaluation'!$A$46:$E$120,5,0),""))&amp;""</f>
        <v/>
      </c>
    </row>
    <row r="360" spans="1:338">
      <c r="A360" s="229" t="str">
        <f>IFERROR(IF($A359+1&gt;'(backend scoring)'!$T$335,"",$A359+1),"")</f>
        <v/>
      </c>
      <c r="B360" s="229" t="str">
        <f>_xlfn.XLOOKUP($A360,'(backend scoring)'!$V$2:$V$333,'(backend scoring)'!$A$2:$A$333,"")</f>
        <v/>
      </c>
      <c r="C360" s="229" t="str">
        <f>IFERROR(VLOOKUP($B360,'Institution Evaluation'!$A$55:$E$346,2,0),IFERROR(VLOOKUP($B360,'Privacy Analyst Evaluation'!$A$46:$E$120,2,0),""))&amp;""</f>
        <v/>
      </c>
      <c r="D360" s="229" t="str">
        <f>IFERROR(VLOOKUP($B360,'Institution Evaluation'!$A$55:$E$346,3,0),IFERROR(VLOOKUP($B360,'Privacy Analyst Evaluation'!$A$46:$E$120,3,0),""))&amp;""</f>
        <v/>
      </c>
      <c r="E360" s="229" t="str">
        <f>IFERROR(VLOOKUP($B360,'Institution Evaluation'!$A$55:$E$346,4,0),IFERROR(VLOOKUP($B360,'Privacy Analyst Evaluation'!$A$46:$E$120,4,0),""))&amp;""</f>
        <v/>
      </c>
      <c r="F360" s="229" t="str">
        <f>IFERROR(VLOOKUP($B360,'Institution Evaluation'!$A$55:$E$346,5,0),IFERROR(VLOOKUP($B360,'Privacy Analyst Evaluation'!$A$46:$E$120,5,0),""))&amp;""</f>
        <v/>
      </c>
      <c r="G360" s="230"/>
      <c r="H360" s="229" t="str">
        <f>IFERROR(IF($H359+1&gt;'(backend scoring)'!$Q$335,"",$H359+1),"")</f>
        <v/>
      </c>
      <c r="I360" s="229" t="str">
        <f>_xlfn.XLOOKUP($H360,'(backend scoring)'!$S$2:$S$333,'(backend scoring)'!$A$2:$A$333,"")</f>
        <v/>
      </c>
      <c r="J360" s="229" t="str">
        <f>IFERROR(VLOOKUP($I360,'Institution Evaluation'!$A$55:$E$346,2,0),IFERROR(VLOOKUP($I360,'Privacy Analyst Evaluation'!$A$46:$E$120,2,0),""))</f>
        <v/>
      </c>
      <c r="K360" s="229" t="str">
        <f>IFERROR(VLOOKUP($I360,'Institution Evaluation'!$A$55:$E$346,3,0),IFERROR(VLOOKUP($I360,'Privacy Analyst Evaluation'!$A$46:$E$120,3,0),""))&amp;""</f>
        <v/>
      </c>
      <c r="L360" s="229" t="str">
        <f>IFERROR(VLOOKUP($I360,'Institution Evaluation'!$A$55:$E$346,4,0),IFERROR(VLOOKUP($I360,'Privacy Analyst Evaluation'!$A$46:$E$120,4,0),""))&amp;""</f>
        <v/>
      </c>
      <c r="M360" s="229" t="str">
        <f>IFERROR(VLOOKUP($I360,'Institution Evaluation'!$A$55:$E$346,5,0),IFERROR(VLOOKUP($I360,'Privacy Analyst Evaluation'!$A$46:$E$120,5,0),""))&amp;""</f>
        <v/>
      </c>
    </row>
    <row r="361" spans="1:338">
      <c r="A361" s="229" t="str">
        <f>IFERROR(IF($A360+1&gt;'(backend scoring)'!$T$335,"",$A360+1),"")</f>
        <v/>
      </c>
      <c r="B361" s="229" t="str">
        <f>_xlfn.XLOOKUP($A361,'(backend scoring)'!$V$2:$V$333,'(backend scoring)'!$A$2:$A$333,"")</f>
        <v/>
      </c>
      <c r="C361" s="229" t="str">
        <f>IFERROR(VLOOKUP($B361,'Institution Evaluation'!$A$55:$E$346,2,0),IFERROR(VLOOKUP($B361,'Privacy Analyst Evaluation'!$A$46:$E$120,2,0),""))&amp;""</f>
        <v/>
      </c>
      <c r="D361" s="229" t="str">
        <f>IFERROR(VLOOKUP($B361,'Institution Evaluation'!$A$55:$E$346,3,0),IFERROR(VLOOKUP($B361,'Privacy Analyst Evaluation'!$A$46:$E$120,3,0),""))&amp;""</f>
        <v/>
      </c>
      <c r="E361" s="229" t="str">
        <f>IFERROR(VLOOKUP($B361,'Institution Evaluation'!$A$55:$E$346,4,0),IFERROR(VLOOKUP($B361,'Privacy Analyst Evaluation'!$A$46:$E$120,4,0),""))&amp;""</f>
        <v/>
      </c>
      <c r="F361" s="229" t="str">
        <f>IFERROR(VLOOKUP($B361,'Institution Evaluation'!$A$55:$E$346,5,0),IFERROR(VLOOKUP($B361,'Privacy Analyst Evaluation'!$A$46:$E$120,5,0),""))&amp;""</f>
        <v/>
      </c>
      <c r="G361" s="230"/>
      <c r="H361" s="229" t="str">
        <f>IFERROR(IF($H360+1&gt;'(backend scoring)'!$Q$335,"",$H360+1),"")</f>
        <v/>
      </c>
      <c r="I361" s="229" t="str">
        <f>_xlfn.XLOOKUP($H361,'(backend scoring)'!$S$2:$S$333,'(backend scoring)'!$A$2:$A$333,"")</f>
        <v/>
      </c>
      <c r="J361" s="229" t="str">
        <f>IFERROR(VLOOKUP($I361,'Institution Evaluation'!$A$55:$E$346,2,0),IFERROR(VLOOKUP($I361,'Privacy Analyst Evaluation'!$A$46:$E$120,2,0),""))</f>
        <v/>
      </c>
      <c r="K361" s="229" t="str">
        <f>IFERROR(VLOOKUP($I361,'Institution Evaluation'!$A$55:$E$346,3,0),IFERROR(VLOOKUP($I361,'Privacy Analyst Evaluation'!$A$46:$E$120,3,0),""))&amp;""</f>
        <v/>
      </c>
      <c r="L361" s="229" t="str">
        <f>IFERROR(VLOOKUP($I361,'Institution Evaluation'!$A$55:$E$346,4,0),IFERROR(VLOOKUP($I361,'Privacy Analyst Evaluation'!$A$46:$E$120,4,0),""))&amp;""</f>
        <v/>
      </c>
      <c r="M361" s="229" t="str">
        <f>IFERROR(VLOOKUP($I361,'Institution Evaluation'!$A$55:$E$346,5,0),IFERROR(VLOOKUP($I361,'Privacy Analyst Evaluation'!$A$46:$E$120,5,0),""))&amp;""</f>
        <v/>
      </c>
    </row>
    <row r="362" spans="1:338">
      <c r="A362" s="229" t="str">
        <f>IFERROR(IF($A361+1&gt;'(backend scoring)'!$T$335,"",$A361+1),"")</f>
        <v/>
      </c>
      <c r="B362" s="229" t="str">
        <f>_xlfn.XLOOKUP($A362,'(backend scoring)'!$V$2:$V$333,'(backend scoring)'!$A$2:$A$333,"")</f>
        <v/>
      </c>
      <c r="C362" s="229" t="str">
        <f>IFERROR(VLOOKUP($B362,'Institution Evaluation'!$A$55:$E$346,2,0),IFERROR(VLOOKUP($B362,'Privacy Analyst Evaluation'!$A$46:$E$120,2,0),""))&amp;""</f>
        <v/>
      </c>
      <c r="D362" s="229" t="str">
        <f>IFERROR(VLOOKUP($B362,'Institution Evaluation'!$A$55:$E$346,3,0),IFERROR(VLOOKUP($B362,'Privacy Analyst Evaluation'!$A$46:$E$120,3,0),""))&amp;""</f>
        <v/>
      </c>
      <c r="E362" s="229" t="str">
        <f>IFERROR(VLOOKUP($B362,'Institution Evaluation'!$A$55:$E$346,4,0),IFERROR(VLOOKUP($B362,'Privacy Analyst Evaluation'!$A$46:$E$120,4,0),""))&amp;""</f>
        <v/>
      </c>
      <c r="F362" s="229" t="str">
        <f>IFERROR(VLOOKUP($B362,'Institution Evaluation'!$A$55:$E$346,5,0),IFERROR(VLOOKUP($B362,'Privacy Analyst Evaluation'!$A$46:$E$120,5,0),""))&amp;""</f>
        <v/>
      </c>
      <c r="G362" s="230"/>
      <c r="H362" s="229" t="str">
        <f>IFERROR(IF($H361+1&gt;'(backend scoring)'!$Q$335,"",$H361+1),"")</f>
        <v/>
      </c>
      <c r="I362" s="229" t="str">
        <f>_xlfn.XLOOKUP($H362,'(backend scoring)'!$S$2:$S$333,'(backend scoring)'!$A$2:$A$333,"")</f>
        <v/>
      </c>
      <c r="J362" s="229" t="str">
        <f>IFERROR(VLOOKUP($I362,'Institution Evaluation'!$A$55:$E$346,2,0),IFERROR(VLOOKUP($I362,'Privacy Analyst Evaluation'!$A$46:$E$120,2,0),""))</f>
        <v/>
      </c>
      <c r="K362" s="229" t="str">
        <f>IFERROR(VLOOKUP($I362,'Institution Evaluation'!$A$55:$E$346,3,0),IFERROR(VLOOKUP($I362,'Privacy Analyst Evaluation'!$A$46:$E$120,3,0),""))&amp;""</f>
        <v/>
      </c>
      <c r="L362" s="229" t="str">
        <f>IFERROR(VLOOKUP($I362,'Institution Evaluation'!$A$55:$E$346,4,0),IFERROR(VLOOKUP($I362,'Privacy Analyst Evaluation'!$A$46:$E$120,4,0),""))&amp;""</f>
        <v/>
      </c>
      <c r="M362" s="229" t="str">
        <f>IFERROR(VLOOKUP($I362,'Institution Evaluation'!$A$55:$E$346,5,0),IFERROR(VLOOKUP($I362,'Privacy Analyst Evaluation'!$A$46:$E$120,5,0),""))&amp;""</f>
        <v/>
      </c>
    </row>
    <row r="363" spans="1:338">
      <c r="A363" s="229" t="str">
        <f>IFERROR(IF($A362+1&gt;'(backend scoring)'!$T$335,"",$A362+1),"")</f>
        <v/>
      </c>
      <c r="B363" s="229" t="str">
        <f>_xlfn.XLOOKUP($A363,'(backend scoring)'!$V$2:$V$333,'(backend scoring)'!$A$2:$A$333,"")</f>
        <v/>
      </c>
      <c r="C363" s="229" t="str">
        <f>IFERROR(VLOOKUP($B363,'Institution Evaluation'!$A$55:$E$346,2,0),IFERROR(VLOOKUP($B363,'Privacy Analyst Evaluation'!$A$46:$E$120,2,0),""))&amp;""</f>
        <v/>
      </c>
      <c r="D363" s="229" t="str">
        <f>IFERROR(VLOOKUP($B363,'Institution Evaluation'!$A$55:$E$346,3,0),IFERROR(VLOOKUP($B363,'Privacy Analyst Evaluation'!$A$46:$E$120,3,0),""))&amp;""</f>
        <v/>
      </c>
      <c r="E363" s="229" t="str">
        <f>IFERROR(VLOOKUP($B363,'Institution Evaluation'!$A$55:$E$346,4,0),IFERROR(VLOOKUP($B363,'Privacy Analyst Evaluation'!$A$46:$E$120,4,0),""))&amp;""</f>
        <v/>
      </c>
      <c r="F363" s="229" t="str">
        <f>IFERROR(VLOOKUP($B363,'Institution Evaluation'!$A$55:$E$346,5,0),IFERROR(VLOOKUP($B363,'Privacy Analyst Evaluation'!$A$46:$E$120,5,0),""))&amp;""</f>
        <v/>
      </c>
      <c r="G363" s="230"/>
      <c r="H363" s="229" t="str">
        <f>IFERROR(IF($H362+1&gt;'(backend scoring)'!$Q$335,"",$H362+1),"")</f>
        <v/>
      </c>
      <c r="I363" s="229" t="str">
        <f>_xlfn.XLOOKUP($H363,'(backend scoring)'!$S$2:$S$333,'(backend scoring)'!$A$2:$A$333,"")</f>
        <v/>
      </c>
      <c r="J363" s="229" t="str">
        <f>IFERROR(VLOOKUP($I363,'Institution Evaluation'!$A$55:$E$346,2,0),IFERROR(VLOOKUP($I363,'Privacy Analyst Evaluation'!$A$46:$E$120,2,0),""))</f>
        <v/>
      </c>
      <c r="K363" s="229" t="str">
        <f>IFERROR(VLOOKUP($I363,'Institution Evaluation'!$A$55:$E$346,3,0),IFERROR(VLOOKUP($I363,'Privacy Analyst Evaluation'!$A$46:$E$120,3,0),""))&amp;""</f>
        <v/>
      </c>
      <c r="L363" s="229" t="str">
        <f>IFERROR(VLOOKUP($I363,'Institution Evaluation'!$A$55:$E$346,4,0),IFERROR(VLOOKUP($I363,'Privacy Analyst Evaluation'!$A$46:$E$120,4,0),""))&amp;""</f>
        <v/>
      </c>
      <c r="M363" s="229" t="str">
        <f>IFERROR(VLOOKUP($I363,'Institution Evaluation'!$A$55:$E$346,5,0),IFERROR(VLOOKUP($I363,'Privacy Analyst Evaluation'!$A$46:$E$120,5,0),""))&amp;""</f>
        <v/>
      </c>
    </row>
    <row r="364" spans="1:338">
      <c r="A364" s="229" t="str">
        <f>IFERROR(IF($A363+1&gt;'(backend scoring)'!$T$335,"",$A363+1),"")</f>
        <v/>
      </c>
      <c r="B364" s="229" t="str">
        <f>_xlfn.XLOOKUP($A364,'(backend scoring)'!$V$2:$V$333,'(backend scoring)'!$A$2:$A$333,"")</f>
        <v/>
      </c>
      <c r="C364" s="229" t="str">
        <f>IFERROR(VLOOKUP($B364,'Institution Evaluation'!$A$55:$E$346,2,0),IFERROR(VLOOKUP($B364,'Privacy Analyst Evaluation'!$A$46:$E$120,2,0),""))&amp;""</f>
        <v/>
      </c>
      <c r="D364" s="229" t="str">
        <f>IFERROR(VLOOKUP($B364,'Institution Evaluation'!$A$55:$E$346,3,0),IFERROR(VLOOKUP($B364,'Privacy Analyst Evaluation'!$A$46:$E$120,3,0),""))&amp;""</f>
        <v/>
      </c>
      <c r="E364" s="229" t="str">
        <f>IFERROR(VLOOKUP($B364,'Institution Evaluation'!$A$55:$E$346,4,0),IFERROR(VLOOKUP($B364,'Privacy Analyst Evaluation'!$A$46:$E$120,4,0),""))&amp;""</f>
        <v/>
      </c>
      <c r="F364" s="229" t="str">
        <f>IFERROR(VLOOKUP($B364,'Institution Evaluation'!$A$55:$E$346,5,0),IFERROR(VLOOKUP($B364,'Privacy Analyst Evaluation'!$A$46:$E$120,5,0),""))&amp;""</f>
        <v/>
      </c>
      <c r="G364" s="230"/>
      <c r="H364" s="229" t="str">
        <f>IFERROR(IF($H363+1&gt;'(backend scoring)'!$Q$335,"",$H363+1),"")</f>
        <v/>
      </c>
      <c r="I364" s="229" t="str">
        <f>_xlfn.XLOOKUP($H364,'(backend scoring)'!$S$2:$S$333,'(backend scoring)'!$A$2:$A$333,"")</f>
        <v/>
      </c>
      <c r="J364" s="229" t="str">
        <f>IFERROR(VLOOKUP($I364,'Institution Evaluation'!$A$55:$E$346,2,0),IFERROR(VLOOKUP($I364,'Privacy Analyst Evaluation'!$A$46:$E$120,2,0),""))</f>
        <v/>
      </c>
      <c r="K364" s="229" t="str">
        <f>IFERROR(VLOOKUP($I364,'Institution Evaluation'!$A$55:$E$346,3,0),IFERROR(VLOOKUP($I364,'Privacy Analyst Evaluation'!$A$46:$E$120,3,0),""))&amp;""</f>
        <v/>
      </c>
      <c r="L364" s="229" t="str">
        <f>IFERROR(VLOOKUP($I364,'Institution Evaluation'!$A$55:$E$346,4,0),IFERROR(VLOOKUP($I364,'Privacy Analyst Evaluation'!$A$46:$E$120,4,0),""))&amp;""</f>
        <v/>
      </c>
      <c r="M364" s="229" t="str">
        <f>IFERROR(VLOOKUP($I364,'Institution Evaluation'!$A$55:$E$346,5,0),IFERROR(VLOOKUP($I364,'Privacy Analyst Evaluation'!$A$46:$E$120,5,0),""))&amp;""</f>
        <v/>
      </c>
    </row>
    <row r="365" spans="1:338">
      <c r="A365" s="229" t="str">
        <f>IFERROR(IF($A364+1&gt;'(backend scoring)'!$T$335,"",$A364+1),"")</f>
        <v/>
      </c>
      <c r="B365" s="229" t="str">
        <f>_xlfn.XLOOKUP($A365,'(backend scoring)'!$V$2:$V$333,'(backend scoring)'!$A$2:$A$333,"")</f>
        <v/>
      </c>
      <c r="C365" s="229" t="str">
        <f>IFERROR(VLOOKUP($B365,'Institution Evaluation'!$A$55:$E$346,2,0),IFERROR(VLOOKUP($B365,'Privacy Analyst Evaluation'!$A$46:$E$120,2,0),""))&amp;""</f>
        <v/>
      </c>
      <c r="D365" s="229" t="str">
        <f>IFERROR(VLOOKUP($B365,'Institution Evaluation'!$A$55:$E$346,3,0),IFERROR(VLOOKUP($B365,'Privacy Analyst Evaluation'!$A$46:$E$120,3,0),""))&amp;""</f>
        <v/>
      </c>
      <c r="E365" s="229" t="str">
        <f>IFERROR(VLOOKUP($B365,'Institution Evaluation'!$A$55:$E$346,4,0),IFERROR(VLOOKUP($B365,'Privacy Analyst Evaluation'!$A$46:$E$120,4,0),""))&amp;""</f>
        <v/>
      </c>
      <c r="F365" s="229" t="str">
        <f>IFERROR(VLOOKUP($B365,'Institution Evaluation'!$A$55:$E$346,5,0),IFERROR(VLOOKUP($B365,'Privacy Analyst Evaluation'!$A$46:$E$120,5,0),""))&amp;""</f>
        <v/>
      </c>
      <c r="G365" s="230"/>
      <c r="H365" s="229" t="str">
        <f>IFERROR(IF($H364+1&gt;'(backend scoring)'!$Q$335,"",$H364+1),"")</f>
        <v/>
      </c>
      <c r="I365" s="229" t="str">
        <f>_xlfn.XLOOKUP($H365,'(backend scoring)'!$S$2:$S$333,'(backend scoring)'!$A$2:$A$333,"")</f>
        <v/>
      </c>
      <c r="J365" s="229" t="str">
        <f>IFERROR(VLOOKUP($I365,'Institution Evaluation'!$A$55:$E$346,2,0),IFERROR(VLOOKUP($I365,'Privacy Analyst Evaluation'!$A$46:$E$120,2,0),""))</f>
        <v/>
      </c>
      <c r="K365" s="229" t="str">
        <f>IFERROR(VLOOKUP($I365,'Institution Evaluation'!$A$55:$E$346,3,0),IFERROR(VLOOKUP($I365,'Privacy Analyst Evaluation'!$A$46:$E$120,3,0),""))&amp;""</f>
        <v/>
      </c>
      <c r="L365" s="229" t="str">
        <f>IFERROR(VLOOKUP($I365,'Institution Evaluation'!$A$55:$E$346,4,0),IFERROR(VLOOKUP($I365,'Privacy Analyst Evaluation'!$A$46:$E$120,4,0),""))&amp;""</f>
        <v/>
      </c>
      <c r="M365" s="229" t="str">
        <f>IFERROR(VLOOKUP($I365,'Institution Evaluation'!$A$55:$E$346,5,0),IFERROR(VLOOKUP($I365,'Privacy Analyst Evaluation'!$A$46:$E$120,5,0),""))&amp;""</f>
        <v/>
      </c>
    </row>
    <row r="366" spans="1:338">
      <c r="A366" s="229" t="str">
        <f>IFERROR(IF($A365+1&gt;'(backend scoring)'!$T$335,"",$A365+1),"")</f>
        <v/>
      </c>
      <c r="B366" s="229" t="str">
        <f>_xlfn.XLOOKUP($A366,'(backend scoring)'!$V$2:$V$333,'(backend scoring)'!$A$2:$A$333,"")</f>
        <v/>
      </c>
      <c r="C366" s="229" t="str">
        <f>IFERROR(VLOOKUP($B366,'Institution Evaluation'!$A$55:$E$346,2,0),IFERROR(VLOOKUP($B366,'Privacy Analyst Evaluation'!$A$46:$E$120,2,0),""))&amp;""</f>
        <v/>
      </c>
      <c r="D366" s="229" t="str">
        <f>IFERROR(VLOOKUP($B366,'Institution Evaluation'!$A$55:$E$346,3,0),IFERROR(VLOOKUP($B366,'Privacy Analyst Evaluation'!$A$46:$E$120,3,0),""))&amp;""</f>
        <v/>
      </c>
      <c r="E366" s="229" t="str">
        <f>IFERROR(VLOOKUP($B366,'Institution Evaluation'!$A$55:$E$346,4,0),IFERROR(VLOOKUP($B366,'Privacy Analyst Evaluation'!$A$46:$E$120,4,0),""))&amp;""</f>
        <v/>
      </c>
      <c r="F366" s="229" t="str">
        <f>IFERROR(VLOOKUP($B366,'Institution Evaluation'!$A$55:$E$346,5,0),IFERROR(VLOOKUP($B366,'Privacy Analyst Evaluation'!$A$46:$E$120,5,0),""))&amp;""</f>
        <v/>
      </c>
      <c r="G366" s="230"/>
      <c r="H366" s="229" t="str">
        <f>IFERROR(IF($H365+1&gt;'(backend scoring)'!$Q$335,"",$H365+1),"")</f>
        <v/>
      </c>
      <c r="I366" s="229" t="str">
        <f>_xlfn.XLOOKUP($H366,'(backend scoring)'!$S$2:$S$333,'(backend scoring)'!$A$2:$A$333,"")</f>
        <v/>
      </c>
      <c r="J366" s="229" t="str">
        <f>IFERROR(VLOOKUP($I366,'Institution Evaluation'!$A$55:$E$346,2,0),IFERROR(VLOOKUP($I366,'Privacy Analyst Evaluation'!$A$46:$E$120,2,0),""))</f>
        <v/>
      </c>
      <c r="K366" s="229" t="str">
        <f>IFERROR(VLOOKUP($I366,'Institution Evaluation'!$A$55:$E$346,3,0),IFERROR(VLOOKUP($I366,'Privacy Analyst Evaluation'!$A$46:$E$120,3,0),""))&amp;""</f>
        <v/>
      </c>
      <c r="L366" s="229" t="str">
        <f>IFERROR(VLOOKUP($I366,'Institution Evaluation'!$A$55:$E$346,4,0),IFERROR(VLOOKUP($I366,'Privacy Analyst Evaluation'!$A$46:$E$120,4,0),""))&amp;""</f>
        <v/>
      </c>
      <c r="M366" s="229" t="str">
        <f>IFERROR(VLOOKUP($I366,'Institution Evaluation'!$A$55:$E$346,5,0),IFERROR(VLOOKUP($I366,'Privacy Analyst Evaluation'!$A$46:$E$120,5,0),""))&amp;""</f>
        <v/>
      </c>
    </row>
    <row r="367" spans="1:338">
      <c r="A367" s="229" t="str">
        <f>IFERROR(IF($A366+1&gt;'(backend scoring)'!$T$335,"",$A366+1),"")</f>
        <v/>
      </c>
      <c r="B367" s="229" t="str">
        <f>_xlfn.XLOOKUP($A367,'(backend scoring)'!$V$2:$V$333,'(backend scoring)'!$A$2:$A$333,"")</f>
        <v/>
      </c>
      <c r="C367" s="229" t="str">
        <f>IFERROR(VLOOKUP($B367,'Institution Evaluation'!$A$55:$E$346,2,0),IFERROR(VLOOKUP($B367,'Privacy Analyst Evaluation'!$A$46:$E$120,2,0),""))&amp;""</f>
        <v/>
      </c>
      <c r="D367" s="229" t="str">
        <f>IFERROR(VLOOKUP($B367,'Institution Evaluation'!$A$55:$E$346,3,0),IFERROR(VLOOKUP($B367,'Privacy Analyst Evaluation'!$A$46:$E$120,3,0),""))&amp;""</f>
        <v/>
      </c>
      <c r="E367" s="229" t="str">
        <f>IFERROR(VLOOKUP($B367,'Institution Evaluation'!$A$55:$E$346,4,0),IFERROR(VLOOKUP($B367,'Privacy Analyst Evaluation'!$A$46:$E$120,4,0),""))&amp;""</f>
        <v/>
      </c>
      <c r="F367" s="229" t="str">
        <f>IFERROR(VLOOKUP($B367,'Institution Evaluation'!$A$55:$E$346,5,0),IFERROR(VLOOKUP($B367,'Privacy Analyst Evaluation'!$A$46:$E$120,5,0),""))&amp;""</f>
        <v/>
      </c>
      <c r="G367" s="230"/>
      <c r="H367" s="229" t="str">
        <f>IFERROR(IF($H366+1&gt;'(backend scoring)'!$Q$335,"",$H366+1),"")</f>
        <v/>
      </c>
      <c r="I367" s="229" t="str">
        <f>_xlfn.XLOOKUP($H367,'(backend scoring)'!$S$2:$S$333,'(backend scoring)'!$A$2:$A$333,"")</f>
        <v/>
      </c>
      <c r="J367" s="229" t="str">
        <f>IFERROR(VLOOKUP($I367,'Institution Evaluation'!$A$55:$E$346,2,0),IFERROR(VLOOKUP($I367,'Privacy Analyst Evaluation'!$A$46:$E$120,2,0),""))</f>
        <v/>
      </c>
      <c r="K367" s="229" t="str">
        <f>IFERROR(VLOOKUP($I367,'Institution Evaluation'!$A$55:$E$346,3,0),IFERROR(VLOOKUP($I367,'Privacy Analyst Evaluation'!$A$46:$E$120,3,0),""))&amp;""</f>
        <v/>
      </c>
      <c r="L367" s="229" t="str">
        <f>IFERROR(VLOOKUP($I367,'Institution Evaluation'!$A$55:$E$346,4,0),IFERROR(VLOOKUP($I367,'Privacy Analyst Evaluation'!$A$46:$E$120,4,0),""))&amp;""</f>
        <v/>
      </c>
      <c r="M367" s="229" t="str">
        <f>IFERROR(VLOOKUP($I367,'Institution Evaluation'!$A$55:$E$346,5,0),IFERROR(VLOOKUP($I367,'Privacy Analyst Evaluation'!$A$46:$E$120,5,0),""))&amp;""</f>
        <v/>
      </c>
    </row>
    <row r="368" spans="1:338">
      <c r="A368" s="229" t="str">
        <f>IFERROR(IF($A367+1&gt;'(backend scoring)'!$T$335,"",$A367+1),"")</f>
        <v/>
      </c>
      <c r="B368" s="229" t="str">
        <f>_xlfn.XLOOKUP($A368,'(backend scoring)'!$V$2:$V$333,'(backend scoring)'!$A$2:$A$333,"")</f>
        <v/>
      </c>
      <c r="C368" s="229" t="str">
        <f>IFERROR(VLOOKUP($B368,'Institution Evaluation'!$A$55:$E$346,2,0),IFERROR(VLOOKUP($B368,'Privacy Analyst Evaluation'!$A$46:$E$120,2,0),""))&amp;""</f>
        <v/>
      </c>
      <c r="D368" s="229" t="str">
        <f>IFERROR(VLOOKUP($B368,'Institution Evaluation'!$A$55:$E$346,3,0),IFERROR(VLOOKUP($B368,'Privacy Analyst Evaluation'!$A$46:$E$120,3,0),""))&amp;""</f>
        <v/>
      </c>
      <c r="E368" s="229" t="str">
        <f>IFERROR(VLOOKUP($B368,'Institution Evaluation'!$A$55:$E$346,4,0),IFERROR(VLOOKUP($B368,'Privacy Analyst Evaluation'!$A$46:$E$120,4,0),""))&amp;""</f>
        <v/>
      </c>
      <c r="F368" s="229" t="str">
        <f>IFERROR(VLOOKUP($B368,'Institution Evaluation'!$A$55:$E$346,5,0),IFERROR(VLOOKUP($B368,'Privacy Analyst Evaluation'!$A$46:$E$120,5,0),""))&amp;""</f>
        <v/>
      </c>
      <c r="G368" s="230"/>
      <c r="H368" s="229" t="str">
        <f>IFERROR(IF($H367+1&gt;'(backend scoring)'!$Q$335,"",$H367+1),"")</f>
        <v/>
      </c>
      <c r="I368" s="229" t="str">
        <f>_xlfn.XLOOKUP($H368,'(backend scoring)'!$S$2:$S$333,'(backend scoring)'!$A$2:$A$333,"")</f>
        <v/>
      </c>
      <c r="J368" s="229" t="str">
        <f>IFERROR(VLOOKUP($I368,'Institution Evaluation'!$A$55:$E$346,2,0),IFERROR(VLOOKUP($I368,'Privacy Analyst Evaluation'!$A$46:$E$120,2,0),""))</f>
        <v/>
      </c>
      <c r="K368" s="229" t="str">
        <f>IFERROR(VLOOKUP($I368,'Institution Evaluation'!$A$55:$E$346,3,0),IFERROR(VLOOKUP($I368,'Privacy Analyst Evaluation'!$A$46:$E$120,3,0),""))&amp;""</f>
        <v/>
      </c>
      <c r="L368" s="229" t="str">
        <f>IFERROR(VLOOKUP($I368,'Institution Evaluation'!$A$55:$E$346,4,0),IFERROR(VLOOKUP($I368,'Privacy Analyst Evaluation'!$A$46:$E$120,4,0),""))&amp;""</f>
        <v/>
      </c>
      <c r="M368" s="229" t="str">
        <f>IFERROR(VLOOKUP($I368,'Institution Evaluation'!$A$55:$E$346,5,0),IFERROR(VLOOKUP($I368,'Privacy Analyst Evaluation'!$A$46:$E$120,5,0),""))&amp;""</f>
        <v/>
      </c>
      <c r="N368" s="268" t="s">
        <v>133</v>
      </c>
    </row>
    <row r="369" spans="1:2">
      <c r="A369" s="269" t="s">
        <v>422</v>
      </c>
      <c r="B369" s="269" t="s">
        <v>422</v>
      </c>
    </row>
    <row r="370" spans="1:2" hidden="1">
      <c r="A370"/>
      <c r="B370"/>
    </row>
    <row r="371" spans="1:2" hidden="1">
      <c r="A371"/>
      <c r="B371"/>
    </row>
    <row r="372" spans="1:2" hidden="1">
      <c r="A372"/>
      <c r="B372"/>
    </row>
    <row r="373" spans="1:2" hidden="1">
      <c r="A373"/>
      <c r="B373"/>
    </row>
    <row r="374" spans="1:2" hidden="1">
      <c r="A374"/>
      <c r="B374"/>
    </row>
    <row r="375" spans="1:2" hidden="1">
      <c r="A375"/>
      <c r="B375"/>
    </row>
    <row r="376" spans="1:2" hidden="1">
      <c r="A376"/>
      <c r="B376"/>
    </row>
    <row r="377" spans="1:2" hidden="1">
      <c r="A377"/>
      <c r="B377"/>
    </row>
    <row r="378" spans="1:2" hidden="1">
      <c r="A378"/>
      <c r="B378"/>
    </row>
    <row r="379" spans="1:2" hidden="1">
      <c r="A379"/>
      <c r="B379"/>
    </row>
    <row r="380" spans="1:2" hidden="1">
      <c r="A380"/>
      <c r="B380"/>
    </row>
    <row r="381" spans="1:2" hidden="1">
      <c r="A381"/>
      <c r="B381"/>
    </row>
    <row r="382" spans="1:2" hidden="1">
      <c r="A382"/>
      <c r="B382"/>
    </row>
    <row r="383" spans="1:2" hidden="1">
      <c r="A383"/>
      <c r="B383"/>
    </row>
    <row r="384" spans="1:2" hidden="1">
      <c r="A384"/>
      <c r="B384"/>
    </row>
    <row r="385" spans="1:2" hidden="1">
      <c r="A385"/>
      <c r="B385"/>
    </row>
    <row r="386" spans="1:2" hidden="1">
      <c r="A386"/>
      <c r="B386"/>
    </row>
    <row r="387" spans="1:2" hidden="1">
      <c r="A387"/>
      <c r="B387"/>
    </row>
    <row r="388" spans="1:2" hidden="1">
      <c r="A388"/>
      <c r="B388"/>
    </row>
    <row r="389" spans="1:2" hidden="1">
      <c r="A389"/>
      <c r="B389"/>
    </row>
    <row r="390" spans="1:2" hidden="1">
      <c r="A390"/>
      <c r="B390"/>
    </row>
    <row r="391" spans="1:2" hidden="1">
      <c r="A391"/>
      <c r="B391"/>
    </row>
    <row r="392" spans="1:2" hidden="1">
      <c r="A392"/>
      <c r="B392"/>
    </row>
    <row r="393" spans="1:2" hidden="1">
      <c r="A393"/>
      <c r="B393"/>
    </row>
    <row r="394" spans="1:2" hidden="1">
      <c r="A394"/>
      <c r="B394"/>
    </row>
    <row r="395" spans="1:2" hidden="1">
      <c r="A395"/>
      <c r="B395"/>
    </row>
    <row r="396" spans="1:2" hidden="1">
      <c r="A396"/>
      <c r="B396"/>
    </row>
    <row r="397" spans="1:2" hidden="1">
      <c r="A397"/>
      <c r="B397"/>
    </row>
    <row r="398" spans="1:2" hidden="1">
      <c r="A398"/>
      <c r="B398"/>
    </row>
    <row r="399" spans="1:2" hidden="1">
      <c r="A399"/>
      <c r="B399"/>
    </row>
    <row r="400" spans="1:2" hidden="1">
      <c r="A400"/>
      <c r="B400"/>
    </row>
    <row r="401" spans="1:2" hidden="1">
      <c r="A401"/>
      <c r="B401"/>
    </row>
    <row r="402" spans="1:2" hidden="1">
      <c r="A402"/>
      <c r="B402"/>
    </row>
    <row r="403" spans="1:2" hidden="1">
      <c r="A403"/>
      <c r="B403"/>
    </row>
    <row r="404" spans="1:2" hidden="1">
      <c r="A404"/>
      <c r="B404"/>
    </row>
    <row r="405" spans="1:2" hidden="1">
      <c r="A405"/>
      <c r="B405"/>
    </row>
    <row r="406" spans="1:2" hidden="1">
      <c r="A406"/>
      <c r="B406"/>
    </row>
    <row r="407" spans="1:2" hidden="1">
      <c r="A407"/>
      <c r="B407"/>
    </row>
    <row r="408" spans="1:2" hidden="1">
      <c r="A408"/>
      <c r="B408"/>
    </row>
    <row r="409" spans="1:2" hidden="1">
      <c r="A409"/>
      <c r="B409"/>
    </row>
    <row r="410" spans="1:2" hidden="1">
      <c r="A410"/>
      <c r="B410"/>
    </row>
    <row r="411" spans="1:2" hidden="1">
      <c r="A411"/>
      <c r="B411"/>
    </row>
    <row r="412" spans="1:2" hidden="1">
      <c r="A412"/>
      <c r="B412"/>
    </row>
    <row r="413" spans="1:2" hidden="1">
      <c r="A413"/>
      <c r="B413"/>
    </row>
    <row r="414" spans="1:2" hidden="1">
      <c r="A414"/>
      <c r="B414"/>
    </row>
    <row r="415" spans="1:2" hidden="1">
      <c r="A415"/>
      <c r="B415"/>
    </row>
    <row r="416" spans="1:2" hidden="1">
      <c r="A416"/>
      <c r="B416"/>
    </row>
    <row r="417" spans="1:2" hidden="1">
      <c r="A417"/>
      <c r="B417"/>
    </row>
    <row r="418" spans="1:2" hidden="1">
      <c r="A418"/>
      <c r="B418"/>
    </row>
    <row r="419" spans="1:2" hidden="1">
      <c r="A419"/>
      <c r="B419"/>
    </row>
    <row r="420" spans="1:2" hidden="1">
      <c r="A420"/>
      <c r="B420"/>
    </row>
    <row r="421" spans="1:2" hidden="1">
      <c r="A421"/>
      <c r="B421"/>
    </row>
    <row r="422" spans="1:2" hidden="1">
      <c r="A422"/>
      <c r="B422"/>
    </row>
    <row r="423" spans="1:2" hidden="1">
      <c r="A423"/>
      <c r="B423"/>
    </row>
    <row r="424" spans="1:2" hidden="1">
      <c r="A424"/>
      <c r="B424"/>
    </row>
    <row r="425" spans="1:2" hidden="1">
      <c r="A425"/>
      <c r="B425"/>
    </row>
    <row r="426" spans="1:2" hidden="1">
      <c r="A426"/>
      <c r="B426"/>
    </row>
    <row r="427" spans="1:2" hidden="1">
      <c r="A427"/>
      <c r="B427"/>
    </row>
    <row r="428" spans="1:2" hidden="1">
      <c r="A428"/>
      <c r="B428"/>
    </row>
    <row r="429" spans="1:2" hidden="1">
      <c r="A429"/>
      <c r="B429"/>
    </row>
    <row r="430" spans="1:2" hidden="1">
      <c r="A430"/>
      <c r="B430"/>
    </row>
    <row r="431" spans="1:2" hidden="1">
      <c r="A431"/>
      <c r="B431"/>
    </row>
    <row r="432" spans="1:2" hidden="1">
      <c r="A432"/>
      <c r="B432"/>
    </row>
    <row r="433" spans="1:2" hidden="1">
      <c r="A433"/>
      <c r="B433"/>
    </row>
    <row r="434" spans="1:2" hidden="1">
      <c r="A434"/>
      <c r="B434"/>
    </row>
    <row r="435" spans="1:2" hidden="1">
      <c r="A435"/>
      <c r="B435"/>
    </row>
    <row r="436" spans="1:2" hidden="1">
      <c r="A436"/>
      <c r="B436"/>
    </row>
    <row r="437" spans="1:2" hidden="1">
      <c r="A437"/>
      <c r="B437"/>
    </row>
    <row r="438" spans="1:2" hidden="1">
      <c r="A438"/>
      <c r="B438"/>
    </row>
    <row r="439" spans="1:2" hidden="1">
      <c r="A439"/>
      <c r="B439"/>
    </row>
    <row r="440" spans="1:2" hidden="1">
      <c r="A440"/>
      <c r="B440"/>
    </row>
    <row r="441" spans="1:2" hidden="1">
      <c r="A441"/>
      <c r="B441"/>
    </row>
    <row r="442" spans="1:2" hidden="1">
      <c r="A442"/>
      <c r="B442"/>
    </row>
    <row r="443" spans="1:2" hidden="1">
      <c r="A443"/>
      <c r="B443"/>
    </row>
    <row r="444" spans="1:2" hidden="1">
      <c r="A444"/>
      <c r="B444"/>
    </row>
    <row r="445" spans="1:2" hidden="1">
      <c r="A445"/>
      <c r="B445"/>
    </row>
    <row r="446" spans="1:2" hidden="1">
      <c r="A446"/>
      <c r="B446"/>
    </row>
    <row r="447" spans="1:2" hidden="1">
      <c r="A447"/>
      <c r="B447"/>
    </row>
    <row r="448" spans="1:2" hidden="1">
      <c r="A448"/>
      <c r="B448"/>
    </row>
    <row r="449" spans="1:2" hidden="1">
      <c r="A449"/>
      <c r="B449"/>
    </row>
    <row r="450" spans="1:2" hidden="1">
      <c r="A450"/>
      <c r="B450"/>
    </row>
    <row r="451" spans="1:2" hidden="1">
      <c r="A451"/>
      <c r="B451"/>
    </row>
    <row r="452" spans="1:2" hidden="1">
      <c r="A452"/>
      <c r="B452"/>
    </row>
    <row r="453" spans="1:2" hidden="1">
      <c r="A453"/>
      <c r="B453"/>
    </row>
    <row r="454" spans="1:2" hidden="1">
      <c r="A454"/>
      <c r="B454"/>
    </row>
    <row r="455" spans="1:2" hidden="1">
      <c r="A455"/>
      <c r="B455"/>
    </row>
    <row r="456" spans="1:2" hidden="1">
      <c r="A456"/>
      <c r="B456"/>
    </row>
    <row r="457" spans="1:2" hidden="1">
      <c r="A457"/>
      <c r="B457"/>
    </row>
    <row r="458" spans="1:2" hidden="1">
      <c r="A458"/>
      <c r="B458"/>
    </row>
    <row r="459" spans="1:2" hidden="1">
      <c r="A459"/>
      <c r="B459"/>
    </row>
    <row r="460" spans="1:2" hidden="1">
      <c r="A460"/>
      <c r="B460"/>
    </row>
    <row r="461" spans="1:2" hidden="1">
      <c r="A461"/>
      <c r="B461"/>
    </row>
    <row r="462" spans="1:2" hidden="1">
      <c r="A462"/>
      <c r="B462"/>
    </row>
    <row r="463" spans="1:2" hidden="1">
      <c r="A463"/>
      <c r="B463"/>
    </row>
    <row r="464" spans="1:2" hidden="1">
      <c r="A464"/>
      <c r="B464"/>
    </row>
    <row r="465" spans="1:2" hidden="1">
      <c r="A465"/>
      <c r="B465"/>
    </row>
    <row r="466" spans="1:2" hidden="1">
      <c r="A466"/>
      <c r="B466"/>
    </row>
    <row r="467" spans="1:2" hidden="1">
      <c r="A467"/>
      <c r="B467"/>
    </row>
    <row r="468" spans="1:2" hidden="1">
      <c r="A468"/>
      <c r="B468"/>
    </row>
    <row r="469" spans="1:2" hidden="1">
      <c r="A469"/>
      <c r="B469"/>
    </row>
    <row r="470" spans="1:2" hidden="1">
      <c r="A470"/>
      <c r="B470"/>
    </row>
    <row r="471" spans="1:2" hidden="1">
      <c r="A471"/>
      <c r="B471"/>
    </row>
    <row r="472" spans="1:2" hidden="1">
      <c r="A472"/>
      <c r="B472"/>
    </row>
    <row r="473" spans="1:2" hidden="1">
      <c r="A473"/>
      <c r="B473"/>
    </row>
    <row r="474" spans="1:2" hidden="1">
      <c r="A474"/>
      <c r="B474"/>
    </row>
    <row r="475" spans="1:2" hidden="1">
      <c r="A475"/>
      <c r="B475"/>
    </row>
    <row r="476" spans="1:2" hidden="1">
      <c r="A476"/>
      <c r="B476"/>
    </row>
    <row r="477" spans="1:2" hidden="1">
      <c r="A477"/>
      <c r="B477"/>
    </row>
    <row r="478" spans="1:2" hidden="1">
      <c r="A478"/>
      <c r="B478"/>
    </row>
    <row r="479" spans="1:2" hidden="1">
      <c r="A479"/>
      <c r="B479"/>
    </row>
    <row r="480" spans="1:2" hidden="1">
      <c r="A480"/>
      <c r="B480"/>
    </row>
    <row r="481" spans="1:2" hidden="1">
      <c r="A481"/>
      <c r="B481"/>
    </row>
    <row r="482" spans="1:2" hidden="1">
      <c r="A482"/>
      <c r="B482"/>
    </row>
    <row r="483" spans="1:2" hidden="1">
      <c r="A483"/>
      <c r="B483"/>
    </row>
    <row r="484" spans="1:2" hidden="1">
      <c r="A484"/>
      <c r="B484"/>
    </row>
    <row r="485" spans="1:2" hidden="1">
      <c r="A485"/>
      <c r="B485"/>
    </row>
    <row r="486" spans="1:2" hidden="1">
      <c r="A486"/>
      <c r="B486"/>
    </row>
    <row r="487" spans="1:2" hidden="1">
      <c r="A487"/>
      <c r="B487"/>
    </row>
    <row r="488" spans="1:2" hidden="1">
      <c r="A488"/>
      <c r="B488"/>
    </row>
    <row r="489" spans="1:2" hidden="1">
      <c r="A489"/>
      <c r="B489"/>
    </row>
    <row r="490" spans="1:2" hidden="1">
      <c r="A490"/>
      <c r="B490"/>
    </row>
    <row r="491" spans="1:2" hidden="1">
      <c r="A491"/>
      <c r="B491"/>
    </row>
    <row r="492" spans="1:2" hidden="1">
      <c r="A492"/>
      <c r="B492"/>
    </row>
    <row r="493" spans="1:2" hidden="1">
      <c r="A493"/>
      <c r="B493"/>
    </row>
    <row r="494" spans="1:2" hidden="1">
      <c r="A494"/>
      <c r="B494"/>
    </row>
    <row r="495" spans="1:2" hidden="1">
      <c r="A495"/>
      <c r="B495"/>
    </row>
    <row r="496" spans="1:2" hidden="1">
      <c r="A496"/>
      <c r="B496"/>
    </row>
    <row r="497" spans="1:2" hidden="1">
      <c r="A497"/>
      <c r="B497"/>
    </row>
    <row r="498" spans="1:2" hidden="1">
      <c r="A498"/>
      <c r="B498"/>
    </row>
    <row r="499" spans="1:2" hidden="1">
      <c r="A499"/>
      <c r="B499"/>
    </row>
    <row r="500" spans="1:2" hidden="1">
      <c r="A500"/>
      <c r="B500"/>
    </row>
    <row r="501" spans="1:2" hidden="1">
      <c r="A501"/>
      <c r="B501"/>
    </row>
    <row r="502" spans="1:2" hidden="1">
      <c r="A502"/>
      <c r="B502"/>
    </row>
    <row r="503" spans="1:2" hidden="1">
      <c r="A503"/>
      <c r="B503"/>
    </row>
    <row r="504" spans="1:2" hidden="1">
      <c r="A504"/>
      <c r="B504"/>
    </row>
    <row r="505" spans="1:2" hidden="1">
      <c r="A505"/>
      <c r="B505"/>
    </row>
    <row r="506" spans="1:2" hidden="1">
      <c r="A506"/>
      <c r="B506"/>
    </row>
    <row r="507" spans="1:2" hidden="1">
      <c r="A507"/>
      <c r="B507"/>
    </row>
    <row r="508" spans="1:2" hidden="1">
      <c r="A508"/>
      <c r="B508"/>
    </row>
    <row r="509" spans="1:2" hidden="1">
      <c r="A509"/>
      <c r="B509"/>
    </row>
    <row r="510" spans="1:2" hidden="1">
      <c r="A510"/>
      <c r="B510"/>
    </row>
    <row r="511" spans="1:2" hidden="1">
      <c r="A511"/>
      <c r="B511"/>
    </row>
    <row r="512" spans="1:2" hidden="1">
      <c r="A512"/>
      <c r="B512"/>
    </row>
    <row r="513" spans="1:2" hidden="1">
      <c r="A513"/>
      <c r="B513"/>
    </row>
    <row r="514" spans="1:2" hidden="1">
      <c r="A514"/>
      <c r="B514"/>
    </row>
    <row r="515" spans="1:2" hidden="1">
      <c r="A515"/>
      <c r="B515"/>
    </row>
    <row r="516" spans="1:2" hidden="1">
      <c r="A516"/>
      <c r="B516"/>
    </row>
    <row r="517" spans="1:2" hidden="1">
      <c r="A517"/>
      <c r="B517"/>
    </row>
    <row r="518" spans="1:2" hidden="1">
      <c r="A518"/>
      <c r="B518"/>
    </row>
    <row r="519" spans="1:2" hidden="1">
      <c r="A519"/>
      <c r="B519"/>
    </row>
    <row r="520" spans="1:2" hidden="1">
      <c r="A520"/>
      <c r="B520"/>
    </row>
    <row r="521" spans="1:2" hidden="1">
      <c r="A521"/>
      <c r="B521"/>
    </row>
    <row r="522" spans="1:2" hidden="1">
      <c r="A522"/>
      <c r="B522"/>
    </row>
    <row r="523" spans="1:2" hidden="1">
      <c r="A523"/>
      <c r="B523"/>
    </row>
    <row r="524" spans="1:2" hidden="1">
      <c r="A524"/>
      <c r="B524"/>
    </row>
    <row r="525" spans="1:2" hidden="1">
      <c r="A525"/>
      <c r="B525"/>
    </row>
    <row r="526" spans="1:2" hidden="1">
      <c r="A526"/>
      <c r="B526"/>
    </row>
    <row r="527" spans="1:2" hidden="1">
      <c r="A527"/>
      <c r="B527"/>
    </row>
    <row r="528" spans="1:2" hidden="1">
      <c r="A528"/>
      <c r="B528"/>
    </row>
    <row r="529" spans="1:2" hidden="1">
      <c r="A529"/>
      <c r="B529"/>
    </row>
    <row r="530" spans="1:2" hidden="1">
      <c r="A530"/>
      <c r="B530"/>
    </row>
    <row r="531" spans="1:2" hidden="1">
      <c r="A531"/>
      <c r="B531"/>
    </row>
    <row r="532" spans="1:2" hidden="1">
      <c r="A532"/>
      <c r="B532"/>
    </row>
    <row r="533" spans="1:2" hidden="1">
      <c r="A533"/>
      <c r="B533"/>
    </row>
    <row r="534" spans="1:2" hidden="1">
      <c r="A534"/>
      <c r="B534"/>
    </row>
    <row r="535" spans="1:2" hidden="1">
      <c r="A535"/>
      <c r="B535"/>
    </row>
    <row r="536" spans="1:2" hidden="1">
      <c r="A536"/>
      <c r="B536"/>
    </row>
    <row r="537" spans="1:2" hidden="1">
      <c r="A537"/>
      <c r="B537"/>
    </row>
    <row r="538" spans="1:2" hidden="1">
      <c r="A538"/>
      <c r="B538"/>
    </row>
    <row r="539" spans="1:2" hidden="1">
      <c r="A539"/>
      <c r="B539"/>
    </row>
    <row r="540" spans="1:2" hidden="1">
      <c r="A540"/>
      <c r="B540"/>
    </row>
    <row r="541" spans="1:2" hidden="1">
      <c r="A541"/>
      <c r="B541"/>
    </row>
    <row r="542" spans="1:2" hidden="1">
      <c r="A542"/>
      <c r="B542"/>
    </row>
    <row r="543" spans="1:2" hidden="1">
      <c r="A543"/>
      <c r="B543"/>
    </row>
    <row r="544" spans="1:2" hidden="1">
      <c r="A544"/>
      <c r="B544"/>
    </row>
    <row r="545" spans="1:2" hidden="1">
      <c r="A545"/>
      <c r="B545"/>
    </row>
    <row r="546" spans="1:2" hidden="1">
      <c r="A546"/>
      <c r="B546"/>
    </row>
    <row r="547" spans="1:2" hidden="1">
      <c r="A547"/>
      <c r="B547"/>
    </row>
    <row r="548" spans="1:2" hidden="1">
      <c r="A548"/>
      <c r="B548"/>
    </row>
    <row r="549" spans="1:2" hidden="1">
      <c r="A549"/>
      <c r="B549"/>
    </row>
    <row r="550" spans="1:2" hidden="1">
      <c r="A550"/>
      <c r="B550"/>
    </row>
    <row r="551" spans="1:2" hidden="1">
      <c r="A551"/>
      <c r="B551"/>
    </row>
    <row r="552" spans="1:2" hidden="1">
      <c r="A552"/>
      <c r="B552"/>
    </row>
    <row r="553" spans="1:2" hidden="1">
      <c r="A553"/>
      <c r="B553"/>
    </row>
    <row r="554" spans="1:2" hidden="1">
      <c r="A554"/>
      <c r="B554"/>
    </row>
    <row r="555" spans="1:2" hidden="1">
      <c r="A555"/>
      <c r="B555"/>
    </row>
    <row r="556" spans="1:2" hidden="1">
      <c r="A556"/>
      <c r="B556"/>
    </row>
    <row r="557" spans="1:2" hidden="1">
      <c r="A557"/>
      <c r="B557"/>
    </row>
    <row r="558" spans="1:2" hidden="1">
      <c r="A558"/>
      <c r="B558"/>
    </row>
    <row r="559" spans="1:2" hidden="1">
      <c r="A559"/>
      <c r="B559"/>
    </row>
    <row r="560" spans="1:2" hidden="1">
      <c r="A560"/>
      <c r="B560"/>
    </row>
    <row r="561" spans="1:2" hidden="1">
      <c r="A561"/>
      <c r="B561"/>
    </row>
    <row r="562" spans="1:2" hidden="1">
      <c r="A562"/>
      <c r="B562"/>
    </row>
    <row r="563" spans="1:2" hidden="1">
      <c r="A563"/>
      <c r="B563"/>
    </row>
    <row r="564" spans="1:2" hidden="1">
      <c r="A564"/>
      <c r="B564"/>
    </row>
    <row r="565" spans="1:2" hidden="1">
      <c r="A565"/>
      <c r="B565"/>
    </row>
    <row r="566" spans="1:2" hidden="1">
      <c r="A566"/>
      <c r="B566"/>
    </row>
    <row r="567" spans="1:2" hidden="1">
      <c r="A567"/>
      <c r="B567"/>
    </row>
    <row r="568" spans="1:2" hidden="1">
      <c r="A568"/>
      <c r="B568"/>
    </row>
    <row r="569" spans="1:2" hidden="1">
      <c r="A569"/>
      <c r="B569"/>
    </row>
    <row r="570" spans="1:2" hidden="1">
      <c r="A570"/>
      <c r="B570"/>
    </row>
    <row r="571" spans="1:2" hidden="1">
      <c r="A571"/>
      <c r="B571"/>
    </row>
    <row r="572" spans="1:2" hidden="1">
      <c r="A572"/>
      <c r="B572"/>
    </row>
    <row r="573" spans="1:2" hidden="1">
      <c r="A573"/>
      <c r="B573"/>
    </row>
    <row r="574" spans="1:2" hidden="1">
      <c r="A574"/>
      <c r="B574"/>
    </row>
    <row r="575" spans="1:2" hidden="1">
      <c r="A575"/>
      <c r="B575"/>
    </row>
    <row r="576" spans="1:2" hidden="1">
      <c r="A576"/>
      <c r="B576"/>
    </row>
    <row r="577" spans="1:2" hidden="1">
      <c r="A577"/>
      <c r="B577"/>
    </row>
    <row r="578" spans="1:2" hidden="1">
      <c r="A578"/>
      <c r="B578"/>
    </row>
    <row r="579" spans="1:2" hidden="1">
      <c r="A579"/>
      <c r="B579"/>
    </row>
    <row r="580" spans="1:2" hidden="1">
      <c r="A580"/>
      <c r="B580"/>
    </row>
    <row r="581" spans="1:2" hidden="1">
      <c r="A581"/>
      <c r="B581"/>
    </row>
    <row r="582" spans="1:2" hidden="1">
      <c r="A582"/>
      <c r="B582"/>
    </row>
    <row r="583" spans="1:2" hidden="1">
      <c r="A583"/>
      <c r="B583"/>
    </row>
    <row r="584" spans="1:2" hidden="1">
      <c r="A584"/>
      <c r="B584"/>
    </row>
    <row r="585" spans="1:2" hidden="1">
      <c r="A585"/>
      <c r="B585"/>
    </row>
    <row r="586" spans="1:2" hidden="1">
      <c r="A586"/>
      <c r="B586"/>
    </row>
    <row r="587" spans="1:2" hidden="1">
      <c r="A587"/>
      <c r="B587"/>
    </row>
    <row r="588" spans="1:2" hidden="1">
      <c r="A588"/>
      <c r="B588"/>
    </row>
    <row r="589" spans="1:2" hidden="1">
      <c r="A589"/>
      <c r="B589"/>
    </row>
    <row r="590" spans="1:2" hidden="1">
      <c r="A590"/>
      <c r="B590"/>
    </row>
    <row r="591" spans="1:2" hidden="1">
      <c r="A591"/>
      <c r="B591"/>
    </row>
    <row r="592" spans="1:2" hidden="1">
      <c r="A592"/>
      <c r="B592"/>
    </row>
    <row r="593" spans="1:2" hidden="1">
      <c r="A593"/>
      <c r="B593"/>
    </row>
    <row r="594" spans="1:2" hidden="1">
      <c r="A594"/>
      <c r="B594"/>
    </row>
    <row r="595" spans="1:2" hidden="1">
      <c r="A595"/>
      <c r="B595"/>
    </row>
    <row r="596" spans="1:2" hidden="1">
      <c r="A596"/>
      <c r="B596"/>
    </row>
    <row r="597" spans="1:2" hidden="1">
      <c r="A597"/>
      <c r="B597"/>
    </row>
    <row r="598" spans="1:2" hidden="1">
      <c r="A598"/>
      <c r="B598"/>
    </row>
    <row r="599" spans="1:2" hidden="1">
      <c r="A599"/>
      <c r="B599"/>
    </row>
    <row r="600" spans="1:2" hidden="1">
      <c r="A600"/>
      <c r="B600"/>
    </row>
    <row r="601" spans="1:2" hidden="1">
      <c r="A601"/>
      <c r="B601"/>
    </row>
    <row r="602" spans="1:2" hidden="1">
      <c r="A602"/>
      <c r="B602"/>
    </row>
    <row r="603" spans="1:2" hidden="1">
      <c r="A603"/>
      <c r="B603"/>
    </row>
    <row r="604" spans="1:2" hidden="1">
      <c r="A604"/>
      <c r="B604"/>
    </row>
    <row r="605" spans="1:2" hidden="1">
      <c r="A605"/>
      <c r="B605"/>
    </row>
    <row r="606" spans="1:2" hidden="1">
      <c r="A606"/>
      <c r="B606"/>
    </row>
    <row r="607" spans="1:2" hidden="1">
      <c r="A607"/>
      <c r="B607"/>
    </row>
    <row r="608" spans="1:2" hidden="1">
      <c r="A608"/>
      <c r="B608"/>
    </row>
    <row r="609" spans="1:2" hidden="1">
      <c r="A609"/>
      <c r="B609"/>
    </row>
    <row r="610" spans="1:2" hidden="1">
      <c r="A610"/>
      <c r="B610"/>
    </row>
    <row r="611" spans="1:2" hidden="1">
      <c r="A611"/>
      <c r="B611"/>
    </row>
    <row r="612" spans="1:2" hidden="1">
      <c r="A612"/>
      <c r="B612"/>
    </row>
    <row r="613" spans="1:2" hidden="1">
      <c r="A613"/>
      <c r="B613"/>
    </row>
    <row r="614" spans="1:2" hidden="1">
      <c r="A614"/>
      <c r="B614"/>
    </row>
    <row r="615" spans="1:2" hidden="1">
      <c r="A615"/>
      <c r="B615"/>
    </row>
    <row r="616" spans="1:2" hidden="1">
      <c r="A616"/>
      <c r="B616"/>
    </row>
    <row r="617" spans="1:2" hidden="1">
      <c r="A617"/>
      <c r="B617"/>
    </row>
    <row r="618" spans="1:2" hidden="1">
      <c r="A618"/>
      <c r="B618"/>
    </row>
    <row r="619" spans="1:2" hidden="1">
      <c r="A619"/>
      <c r="B619"/>
    </row>
    <row r="620" spans="1:2" hidden="1">
      <c r="A620"/>
      <c r="B620"/>
    </row>
    <row r="621" spans="1:2" hidden="1">
      <c r="A621"/>
      <c r="B621"/>
    </row>
    <row r="622" spans="1:2" hidden="1">
      <c r="A622"/>
      <c r="B622"/>
    </row>
    <row r="623" spans="1:2" hidden="1">
      <c r="A623"/>
      <c r="B623"/>
    </row>
    <row r="624" spans="1:2" hidden="1">
      <c r="A624"/>
      <c r="B624"/>
    </row>
    <row r="625" spans="1:2" hidden="1">
      <c r="A625"/>
      <c r="B625"/>
    </row>
    <row r="626" spans="1:2" hidden="1">
      <c r="A626"/>
      <c r="B626"/>
    </row>
    <row r="627" spans="1:2" hidden="1">
      <c r="A627"/>
      <c r="B627"/>
    </row>
    <row r="628" spans="1:2" hidden="1">
      <c r="A628"/>
      <c r="B628"/>
    </row>
    <row r="629" spans="1:2" hidden="1">
      <c r="A629"/>
      <c r="B629"/>
    </row>
    <row r="630" spans="1:2" hidden="1">
      <c r="A630"/>
      <c r="B630"/>
    </row>
    <row r="631" spans="1:2" hidden="1">
      <c r="A631"/>
      <c r="B631"/>
    </row>
    <row r="632" spans="1:2" hidden="1">
      <c r="A632"/>
      <c r="B632"/>
    </row>
    <row r="633" spans="1:2" hidden="1">
      <c r="A633"/>
      <c r="B633"/>
    </row>
    <row r="634" spans="1:2" hidden="1">
      <c r="A634"/>
      <c r="B634"/>
    </row>
    <row r="635" spans="1:2" hidden="1">
      <c r="A635"/>
      <c r="B635"/>
    </row>
    <row r="636" spans="1:2" hidden="1">
      <c r="A636"/>
      <c r="B636"/>
    </row>
    <row r="637" spans="1:2" hidden="1">
      <c r="A637"/>
      <c r="B637"/>
    </row>
    <row r="638" spans="1:2" hidden="1">
      <c r="A638"/>
      <c r="B638"/>
    </row>
    <row r="639" spans="1:2" hidden="1">
      <c r="A639"/>
      <c r="B639"/>
    </row>
    <row r="640" spans="1:2" hidden="1">
      <c r="A640"/>
      <c r="B640"/>
    </row>
    <row r="641" spans="1:2" hidden="1">
      <c r="A641"/>
      <c r="B641"/>
    </row>
    <row r="642" spans="1:2" hidden="1">
      <c r="A642"/>
      <c r="B642"/>
    </row>
    <row r="643" spans="1:2" hidden="1">
      <c r="A643"/>
      <c r="B643"/>
    </row>
    <row r="644" spans="1:2" hidden="1">
      <c r="A644"/>
      <c r="B644"/>
    </row>
    <row r="645" spans="1:2" hidden="1">
      <c r="A645"/>
      <c r="B645"/>
    </row>
    <row r="646" spans="1:2" hidden="1">
      <c r="A646"/>
      <c r="B646"/>
    </row>
    <row r="647" spans="1:2" hidden="1">
      <c r="A647"/>
      <c r="B647"/>
    </row>
    <row r="648" spans="1:2" hidden="1">
      <c r="A648"/>
      <c r="B648"/>
    </row>
    <row r="649" spans="1:2" hidden="1">
      <c r="A649"/>
      <c r="B649"/>
    </row>
    <row r="650" spans="1:2" hidden="1">
      <c r="A650"/>
      <c r="B650"/>
    </row>
    <row r="651" spans="1:2" hidden="1">
      <c r="A651"/>
      <c r="B651"/>
    </row>
    <row r="652" spans="1:2" hidden="1">
      <c r="A652"/>
      <c r="B652"/>
    </row>
    <row r="653" spans="1:2" hidden="1">
      <c r="A653"/>
      <c r="B653"/>
    </row>
    <row r="654" spans="1:2" hidden="1">
      <c r="A654"/>
      <c r="B654"/>
    </row>
    <row r="655" spans="1:2" hidden="1">
      <c r="A655"/>
      <c r="B655"/>
    </row>
    <row r="656" spans="1:2" hidden="1">
      <c r="A656"/>
      <c r="B656"/>
    </row>
    <row r="657" spans="1:2" hidden="1">
      <c r="A657"/>
      <c r="B657"/>
    </row>
    <row r="658" spans="1:2" hidden="1">
      <c r="A658"/>
      <c r="B658"/>
    </row>
    <row r="659" spans="1:2" hidden="1">
      <c r="A659"/>
      <c r="B659"/>
    </row>
    <row r="660" spans="1:2" hidden="1">
      <c r="A660"/>
      <c r="B660"/>
    </row>
    <row r="661" spans="1:2" hidden="1">
      <c r="A661"/>
      <c r="B661"/>
    </row>
    <row r="662" spans="1:2" hidden="1">
      <c r="A662"/>
      <c r="B662"/>
    </row>
    <row r="663" spans="1:2" hidden="1">
      <c r="A663"/>
      <c r="B663"/>
    </row>
    <row r="664" spans="1:2" hidden="1">
      <c r="A664"/>
      <c r="B664"/>
    </row>
    <row r="665" spans="1:2" hidden="1">
      <c r="A665"/>
      <c r="B665"/>
    </row>
    <row r="666" spans="1:2" hidden="1">
      <c r="A666"/>
      <c r="B666"/>
    </row>
    <row r="667" spans="1:2" hidden="1">
      <c r="A667"/>
      <c r="B667"/>
    </row>
    <row r="668" spans="1:2" hidden="1">
      <c r="A668"/>
      <c r="B668"/>
    </row>
    <row r="669" spans="1:2" hidden="1">
      <c r="A669"/>
      <c r="B669"/>
    </row>
    <row r="670" spans="1:2" hidden="1">
      <c r="A670"/>
      <c r="B670"/>
    </row>
    <row r="671" spans="1:2" hidden="1">
      <c r="A671"/>
      <c r="B671"/>
    </row>
    <row r="672" spans="1:2" hidden="1">
      <c r="A672"/>
      <c r="B672"/>
    </row>
    <row r="673" spans="1:2" hidden="1">
      <c r="A673"/>
      <c r="B673"/>
    </row>
    <row r="674" spans="1:2" hidden="1">
      <c r="A674"/>
      <c r="B674"/>
    </row>
    <row r="675" spans="1:2" hidden="1">
      <c r="A675"/>
      <c r="B675"/>
    </row>
    <row r="676" spans="1:2" hidden="1">
      <c r="A676"/>
      <c r="B676"/>
    </row>
    <row r="677" spans="1:2" hidden="1">
      <c r="A677"/>
      <c r="B677"/>
    </row>
    <row r="678" spans="1:2" hidden="1">
      <c r="A678"/>
      <c r="B678"/>
    </row>
    <row r="679" spans="1:2" hidden="1">
      <c r="A679"/>
      <c r="B679"/>
    </row>
    <row r="680" spans="1:2" hidden="1">
      <c r="A680"/>
      <c r="B680"/>
    </row>
    <row r="681" spans="1:2" hidden="1">
      <c r="A681"/>
      <c r="B681"/>
    </row>
    <row r="682" spans="1:2" hidden="1">
      <c r="A682"/>
      <c r="B682"/>
    </row>
    <row r="683" spans="1:2" hidden="1">
      <c r="A683"/>
      <c r="B683"/>
    </row>
    <row r="684" spans="1:2" hidden="1">
      <c r="A684"/>
      <c r="B684"/>
    </row>
    <row r="685" spans="1:2" hidden="1">
      <c r="A685"/>
      <c r="B685"/>
    </row>
    <row r="686" spans="1:2" hidden="1">
      <c r="A686"/>
      <c r="B686"/>
    </row>
    <row r="687" spans="1:2" hidden="1">
      <c r="A687"/>
      <c r="B687"/>
    </row>
    <row r="688" spans="1:2" hidden="1">
      <c r="A688"/>
      <c r="B688"/>
    </row>
    <row r="689" spans="1:2" hidden="1">
      <c r="A689"/>
      <c r="B689"/>
    </row>
    <row r="690" spans="1:2" hidden="1">
      <c r="A690"/>
      <c r="B690"/>
    </row>
    <row r="691" spans="1:2" hidden="1">
      <c r="A691"/>
      <c r="B691"/>
    </row>
    <row r="692" spans="1:2" hidden="1">
      <c r="A692"/>
      <c r="B692"/>
    </row>
    <row r="693" spans="1:2" hidden="1">
      <c r="A693"/>
      <c r="B693"/>
    </row>
    <row r="694" spans="1:2" hidden="1">
      <c r="A694"/>
      <c r="B694"/>
    </row>
    <row r="695" spans="1:2" hidden="1">
      <c r="A695"/>
      <c r="B695"/>
    </row>
    <row r="696" spans="1:2"/>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H23:M1048576 N1:XFD1048576 H1:M8 F18:F1048576 D16:E1048576 D1:E8 F1:F8 B1:C1048576 A1 A3:A1048576"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M265"/>
  <sheetViews>
    <sheetView showGridLines="0" showZeros="0" topLeftCell="A16" zoomScale="80" zoomScaleNormal="80" workbookViewId="0">
      <selection activeCell="F31" sqref="F31"/>
    </sheetView>
  </sheetViews>
  <sheetFormatPr defaultColWidth="0" defaultRowHeight="0" customHeight="1" zeroHeight="1"/>
  <cols>
    <col min="1" max="1" width="18.796875" style="72" customWidth="1"/>
    <col min="2" max="2" width="41.3984375" style="72" customWidth="1"/>
    <col min="3" max="9" width="19.59765625" style="72" customWidth="1"/>
    <col min="10" max="10" width="18.796875" style="72" customWidth="1"/>
    <col min="11" max="11" width="16.09765625" style="72" hidden="1" customWidth="1"/>
    <col min="12" max="12" width="8.5" style="72" customWidth="1"/>
    <col min="13" max="13" width="0" style="72" hidden="1" customWidth="1"/>
    <col min="14" max="16384" width="8.5" style="72" hidden="1"/>
  </cols>
  <sheetData>
    <row r="1" spans="1:10" ht="23.25" hidden="1" customHeight="1">
      <c r="A1" s="72" t="s">
        <v>553</v>
      </c>
    </row>
    <row r="2" spans="1:10" s="197" customFormat="1" ht="36" customHeight="1">
      <c r="A2" s="195" t="s">
        <v>564</v>
      </c>
      <c r="B2" s="195"/>
      <c r="C2" s="195"/>
      <c r="D2" s="195"/>
      <c r="E2" s="195"/>
      <c r="F2" s="195"/>
      <c r="G2" s="195"/>
      <c r="H2" s="195"/>
      <c r="I2" s="196" t="str">
        <f>'Auto Responses'!$A$36</f>
        <v>Version 4.02</v>
      </c>
      <c r="J2" s="196"/>
    </row>
    <row r="3" spans="1:10" ht="21" customHeight="1">
      <c r="A3" s="116"/>
      <c r="B3" s="116"/>
      <c r="C3" s="116"/>
      <c r="D3" s="116"/>
      <c r="E3" s="116"/>
      <c r="F3" s="116"/>
      <c r="G3" s="116"/>
      <c r="H3" s="116"/>
      <c r="I3" s="116"/>
      <c r="J3" s="116"/>
    </row>
    <row r="4" spans="1:10" ht="36" customHeight="1">
      <c r="A4" s="117" t="s">
        <v>511</v>
      </c>
      <c r="B4" s="118"/>
      <c r="C4" s="118"/>
      <c r="D4" s="118"/>
      <c r="E4" s="118"/>
      <c r="F4" s="118"/>
      <c r="G4" s="118"/>
      <c r="H4" s="118"/>
      <c r="I4" s="118"/>
      <c r="J4" s="118"/>
    </row>
    <row r="5" spans="1:10" s="305" customFormat="1" ht="19.5" customHeight="1">
      <c r="A5" s="281" t="str">
        <f>HLOOKUP($A$4,'Auto Responses'!$F$2:$F$7,2,0)&amp;""</f>
        <v>1. Upon initial review, you can check the "Non-Negotiable" box by any question to compile a report of questions that may prohibit a full review.</v>
      </c>
      <c r="B5" s="281"/>
      <c r="C5" s="281"/>
      <c r="D5" s="281"/>
      <c r="E5" s="281"/>
      <c r="F5" s="281"/>
      <c r="G5" s="281"/>
      <c r="H5" s="281"/>
      <c r="I5" s="281"/>
      <c r="J5" s="281"/>
    </row>
    <row r="6" spans="1:10" s="305" customFormat="1" ht="19.5" customHeight="1">
      <c r="A6" s="281" t="str">
        <f>HLOOKUP($A$4,'Auto Responses'!$F$2:$F$7,3,0)&amp;""</f>
        <v>2. When evaluating an answer, a default importance level has been set. You can use the "Importance Override" dropdown to override the default and adjust the value of the question.</v>
      </c>
      <c r="B6" s="281"/>
      <c r="C6" s="281"/>
      <c r="D6" s="281"/>
      <c r="E6" s="281"/>
      <c r="F6" s="281"/>
      <c r="G6" s="281"/>
      <c r="H6" s="281"/>
      <c r="I6" s="281"/>
      <c r="J6" s="281"/>
    </row>
    <row r="7" spans="1:10" s="305" customFormat="1" ht="19.5" customHeight="1">
      <c r="A7" s="281" t="str">
        <f>HLOOKUP($A$4,'Auto Responses'!$F$2:$F$7,4,0)&amp;""</f>
        <v>3. For questions that are qualitative or for which you disagree with the preferred response, make a selection in the "Compliant Override" dropdown to adjust the question's impact on the score.</v>
      </c>
      <c r="B7" s="281"/>
      <c r="C7" s="281"/>
      <c r="D7" s="281"/>
      <c r="E7" s="281"/>
      <c r="F7" s="281"/>
      <c r="G7" s="281"/>
      <c r="H7" s="281"/>
      <c r="I7" s="281"/>
      <c r="J7" s="281"/>
    </row>
    <row r="8" spans="1:10" s="305" customFormat="1" ht="19.5" customHeight="1">
      <c r="A8" s="281" t="str">
        <f>HLOOKUP($A$4,'Auto Responses'!$F$2:$F$7,5,0)&amp;""</f>
        <v xml:space="preserve">4. Each worksheet shows a report for that section. See the "Analyst Report" sheet for a full report of all sections. </v>
      </c>
      <c r="B8" s="281"/>
      <c r="C8" s="281"/>
      <c r="D8" s="281"/>
      <c r="E8" s="281"/>
      <c r="F8" s="281"/>
      <c r="G8" s="281"/>
      <c r="H8" s="281"/>
      <c r="I8" s="281"/>
      <c r="J8" s="281"/>
    </row>
    <row r="9" spans="1:10" s="305" customFormat="1" ht="19.5" customHeight="1">
      <c r="A9" s="281" t="str">
        <f>HLOOKUP($A$4,'Auto Responses'!$F$2:$F$7,6,0)&amp;""</f>
        <v xml:space="preserve">5. If you are evaluating a question that appears in an earlier section, the Importance and Compliant Override cannot be changed but additional notes can be added. </v>
      </c>
      <c r="B9" s="281"/>
      <c r="C9" s="281"/>
      <c r="D9" s="281"/>
      <c r="E9" s="281"/>
      <c r="F9" s="281"/>
      <c r="G9" s="281"/>
      <c r="H9" s="281"/>
      <c r="I9" s="281"/>
      <c r="J9" s="281"/>
    </row>
    <row r="10" spans="1:10" ht="19.5" customHeight="1" thickBot="1">
      <c r="A10" s="282" t="str">
        <f>HLOOKUP($A$4,'Auto Responses'!$F$2:$F$8,7,0)&amp;""</f>
        <v>For full instructions, please visit EDUCAUSE.edu/HECVAT</v>
      </c>
      <c r="B10" s="78"/>
      <c r="C10" s="78"/>
      <c r="D10" s="78"/>
      <c r="E10" s="78"/>
      <c r="F10" s="78"/>
      <c r="G10" s="78"/>
      <c r="H10" s="78"/>
      <c r="I10" s="78"/>
      <c r="J10" s="78"/>
    </row>
    <row r="11" spans="1:10" s="107" customFormat="1" ht="25.5" customHeight="1">
      <c r="A11" s="176" t="str">
        <f>'START HERE'!$B$13</f>
        <v>Solution Provider Name</v>
      </c>
      <c r="B11" s="158"/>
      <c r="C11" s="152" t="str">
        <f>VLOOKUP($A11,'START HERE'!$B$13:$C$21,2,0)&amp;""</f>
        <v>Optimal Solutions Group, LLC</v>
      </c>
      <c r="D11" s="153"/>
      <c r="E11" s="154"/>
      <c r="F11" s="108"/>
      <c r="G11" s="108"/>
      <c r="H11" s="113"/>
      <c r="I11" s="108"/>
      <c r="J11" s="108"/>
    </row>
    <row r="12" spans="1:10" s="107" customFormat="1" ht="25.5" customHeight="1">
      <c r="A12" s="177" t="str">
        <f>'START HERE'!$B$16</f>
        <v>Solution Provider Contact Name</v>
      </c>
      <c r="B12" s="159"/>
      <c r="C12" s="151" t="str">
        <f>VLOOKUP($A12,'START HERE'!$B$13:$C$21,2,0)&amp;""</f>
        <v>Tracye Turner</v>
      </c>
      <c r="D12" s="115"/>
      <c r="E12" s="155"/>
      <c r="F12" s="108"/>
      <c r="G12" s="108"/>
      <c r="H12" s="113"/>
      <c r="I12" s="108"/>
      <c r="J12" s="108"/>
    </row>
    <row r="13" spans="1:10" s="107" customFormat="1" ht="25.5" customHeight="1">
      <c r="A13" s="177" t="str">
        <f>'START HERE'!$B$17</f>
        <v>Solution Provider Contact Title</v>
      </c>
      <c r="B13" s="159"/>
      <c r="C13" s="151" t="str">
        <f>VLOOKUP($A13,'START HERE'!$B$13:$C$21,2,0)&amp;""</f>
        <v>Vice President</v>
      </c>
      <c r="D13" s="115"/>
      <c r="E13" s="155"/>
      <c r="F13" s="108"/>
      <c r="G13" s="108"/>
      <c r="H13" s="113"/>
      <c r="I13" s="108"/>
      <c r="J13" s="108"/>
    </row>
    <row r="14" spans="1:10" s="107" customFormat="1" ht="25.5" customHeight="1">
      <c r="A14" s="177" t="str">
        <f>'START HERE'!$B$18</f>
        <v>Solution Provider Contact Email</v>
      </c>
      <c r="B14" s="159"/>
      <c r="C14" s="151" t="str">
        <f>VLOOKUP($A14,'START HERE'!$B$13:$C$21,2,0)&amp;""</f>
        <v>info@optimalsolutionsgroup.com</v>
      </c>
      <c r="D14" s="115"/>
      <c r="E14" s="155"/>
      <c r="F14" s="149"/>
      <c r="G14" s="150"/>
      <c r="H14" s="150"/>
      <c r="I14" s="150"/>
      <c r="J14" s="150"/>
    </row>
    <row r="15" spans="1:10" s="107" customFormat="1" ht="25.5" customHeight="1">
      <c r="A15" s="177" t="str">
        <f>'START HERE'!$B$14</f>
        <v>Solution Name</v>
      </c>
      <c r="B15" s="159"/>
      <c r="C15" s="151" t="str">
        <f>VLOOKUP($A15,'START HERE'!$B$13:$C$21,2,0)&amp;""</f>
        <v>Revelo Software, iAccessible Product</v>
      </c>
      <c r="D15" s="115"/>
      <c r="E15" s="155"/>
      <c r="F15" s="149"/>
      <c r="G15" s="150"/>
      <c r="H15" s="150"/>
      <c r="I15" s="150"/>
      <c r="J15" s="150"/>
    </row>
    <row r="16" spans="1:10" s="107" customFormat="1" ht="25.5" customHeight="1">
      <c r="A16" s="177" t="str">
        <f>'START HERE'!$B$15</f>
        <v>Solution Description</v>
      </c>
      <c r="B16" s="159"/>
      <c r="C16" s="151" t="str">
        <f>VLOOKUP($A16,'START HERE'!$B$13:$C$21,2,0)&amp;""</f>
        <v>Enterprise website accessibility and usability testing and reporting Software-as-a-Service</v>
      </c>
      <c r="D16" s="115"/>
      <c r="E16" s="155"/>
      <c r="F16" s="149"/>
      <c r="G16" s="150"/>
      <c r="H16" s="150"/>
      <c r="I16" s="150"/>
      <c r="J16" s="150"/>
    </row>
    <row r="17" spans="1:11" s="107" customFormat="1" ht="25.5" customHeight="1" thickBot="1">
      <c r="A17" s="178" t="s">
        <v>512</v>
      </c>
      <c r="B17" s="160"/>
      <c r="C17" s="289">
        <f>'START HERE'!$C$3</f>
        <v>0</v>
      </c>
      <c r="D17" s="156"/>
      <c r="E17" s="157"/>
      <c r="F17" s="149"/>
      <c r="G17" s="150"/>
      <c r="H17" s="150"/>
      <c r="I17" s="150"/>
      <c r="J17" s="150"/>
    </row>
    <row r="18" spans="1:11" s="107" customFormat="1" ht="24.75" customHeight="1">
      <c r="A18" s="108"/>
      <c r="B18" s="108"/>
      <c r="C18" s="290"/>
      <c r="D18" s="114"/>
      <c r="E18" s="108"/>
      <c r="F18" s="108"/>
      <c r="G18" s="108"/>
      <c r="H18" s="109"/>
      <c r="I18" s="109"/>
      <c r="J18" s="109"/>
    </row>
    <row r="19" spans="1:11" s="105" customFormat="1" ht="24" customHeight="1" thickBot="1">
      <c r="A19" s="418"/>
      <c r="B19" s="418"/>
      <c r="C19" s="418"/>
      <c r="D19" s="106"/>
    </row>
    <row r="20" spans="1:11" ht="30" customHeight="1" thickBot="1">
      <c r="A20" s="306" t="s">
        <v>513</v>
      </c>
      <c r="B20" s="101" t="s">
        <v>514</v>
      </c>
      <c r="C20" s="126" t="s">
        <v>515</v>
      </c>
      <c r="D20" s="100" t="s">
        <v>516</v>
      </c>
      <c r="E20" s="125" t="s">
        <v>517</v>
      </c>
      <c r="F20" s="125" t="s">
        <v>518</v>
      </c>
      <c r="G20" s="141" t="s">
        <v>519</v>
      </c>
      <c r="H20" s="142"/>
      <c r="I20" s="143"/>
    </row>
    <row r="21" spans="1:11" s="102" customFormat="1" ht="40.5" customHeight="1">
      <c r="B21" s="103" t="str">
        <f>VLOOKUP($K21,'Auto Responses'!$N$4:$O$38,2,0)&amp;""</f>
        <v xml:space="preserve"> General Privacy</v>
      </c>
      <c r="C21" s="133" t="b">
        <v>1</v>
      </c>
      <c r="D21" s="127">
        <f>IF($C21=TRUE,SUMIF('(backend scoring)'!$B$3:$B$333,$K21,'(backend scoring)'!$O$3:$O$333),"")</f>
        <v>10</v>
      </c>
      <c r="E21" s="134">
        <f>IF($C21=TRUE,SUMIF('(backend scoring)'!$B$3:$B$333,$K21,'(backend scoring)'!$P$3:$P$333),"")</f>
        <v>0</v>
      </c>
      <c r="F21" s="162">
        <f>IFERROR($E21/$D21,"N/A")</f>
        <v>0</v>
      </c>
      <c r="G21" s="242" t="str">
        <f>"Jump to "&amp;B21</f>
        <v>Jump to  General Privacy</v>
      </c>
      <c r="H21" s="136"/>
      <c r="I21" s="138"/>
      <c r="K21" s="102" t="s">
        <v>565</v>
      </c>
    </row>
    <row r="22" spans="1:11" s="102" customFormat="1" ht="40.5" customHeight="1">
      <c r="B22" s="103" t="str">
        <f>VLOOKUP($K22,'Auto Responses'!$N$4:$O$38,2,0)&amp;""</f>
        <v xml:space="preserve"> Privacy-Specific Company Details</v>
      </c>
      <c r="C22" s="133" t="b">
        <v>1</v>
      </c>
      <c r="D22" s="127">
        <f>IF($C22=TRUE,SUMIF('(backend scoring)'!$B$3:$B$333,$K22,'(backend scoring)'!$O$3:$O$333),"")</f>
        <v>50</v>
      </c>
      <c r="E22" s="134">
        <f>IF($C22=TRUE,SUMIF('(backend scoring)'!$B$3:$B$333,$K22,'(backend scoring)'!$P$3:$P$333),"")</f>
        <v>30</v>
      </c>
      <c r="F22" s="161">
        <f t="shared" ref="F22:F30" si="0">IFERROR($E22/$D22,"N/A")</f>
        <v>0.6</v>
      </c>
      <c r="G22" s="243" t="str">
        <f t="shared" ref="G22:G30" si="1">"Jump to "&amp;B22</f>
        <v>Jump to  Privacy-Specific Company Details</v>
      </c>
      <c r="H22" s="135"/>
      <c r="I22" s="139"/>
      <c r="K22" s="102" t="s">
        <v>566</v>
      </c>
    </row>
    <row r="23" spans="1:11" s="102" customFormat="1" ht="40.5" customHeight="1">
      <c r="B23" s="103" t="str">
        <f>VLOOKUP($K23,'Auto Responses'!$N$4:$O$38,2,0)&amp;""</f>
        <v xml:space="preserve"> Privacy-Specific Documentation</v>
      </c>
      <c r="C23" s="133" t="b">
        <v>1</v>
      </c>
      <c r="D23" s="127">
        <f>IF($C23=TRUE,SUMIF('(backend scoring)'!$B$3:$B$333,$K23,'(backend scoring)'!$O$3:$O$333),"")</f>
        <v>10</v>
      </c>
      <c r="E23" s="134">
        <f>IF($C23=TRUE,SUMIF('(backend scoring)'!$B$3:$B$333,$K23,'(backend scoring)'!$P$3:$P$333),"")</f>
        <v>10</v>
      </c>
      <c r="F23" s="161">
        <f t="shared" si="0"/>
        <v>1</v>
      </c>
      <c r="G23" s="243" t="str">
        <f t="shared" si="1"/>
        <v>Jump to  Privacy-Specific Documentation</v>
      </c>
      <c r="H23" s="135"/>
      <c r="I23" s="139"/>
      <c r="K23" s="102" t="s">
        <v>567</v>
      </c>
    </row>
    <row r="24" spans="1:11" s="102" customFormat="1" ht="40.5" customHeight="1">
      <c r="B24" s="103" t="str">
        <f>VLOOKUP($K24,'Auto Responses'!$N$4:$O$38,2,0)&amp;""</f>
        <v xml:space="preserve"> Privacy of Third Parties</v>
      </c>
      <c r="C24" s="133" t="b">
        <v>1</v>
      </c>
      <c r="D24" s="127">
        <f>IF($C24=TRUE,SUMIF('(backend scoring)'!$B$3:$B$333,$K24,'(backend scoring)'!$O$3:$O$333),"")</f>
        <v>25</v>
      </c>
      <c r="E24" s="134">
        <f>IF($C24=TRUE,SUMIF('(backend scoring)'!$B$3:$B$333,$K24,'(backend scoring)'!$P$3:$P$333),"")</f>
        <v>25</v>
      </c>
      <c r="F24" s="161">
        <f t="shared" si="0"/>
        <v>1</v>
      </c>
      <c r="G24" s="243" t="str">
        <f t="shared" si="1"/>
        <v>Jump to  Privacy of Third Parties</v>
      </c>
      <c r="H24" s="135"/>
      <c r="I24" s="139"/>
      <c r="K24" s="102" t="s">
        <v>568</v>
      </c>
    </row>
    <row r="25" spans="1:11" s="102" customFormat="1" ht="40.5" customHeight="1">
      <c r="B25" s="103" t="str">
        <f>VLOOKUP($K25,'Auto Responses'!$N$4:$O$38,2,0)&amp;""</f>
        <v xml:space="preserve"> Privacy Change Management</v>
      </c>
      <c r="C25" s="133" t="b">
        <v>1</v>
      </c>
      <c r="D25" s="127">
        <f>IF($C25=TRUE,SUMIF('(backend scoring)'!$B$3:$B$333,$K25,'(backend scoring)'!$O$3:$O$333),"")</f>
        <v>5</v>
      </c>
      <c r="E25" s="134">
        <f>IF($C25=TRUE,SUMIF('(backend scoring)'!$B$3:$B$333,$K25,'(backend scoring)'!$P$3:$P$333),"")</f>
        <v>5</v>
      </c>
      <c r="F25" s="161">
        <f t="shared" si="0"/>
        <v>1</v>
      </c>
      <c r="G25" s="243" t="str">
        <f t="shared" si="1"/>
        <v>Jump to  Privacy Change Management</v>
      </c>
      <c r="H25" s="135"/>
      <c r="I25" s="139"/>
      <c r="K25" s="102" t="s">
        <v>569</v>
      </c>
    </row>
    <row r="26" spans="1:11" s="102" customFormat="1" ht="40.5" customHeight="1">
      <c r="B26" s="103" t="str">
        <f>VLOOKUP($K26,'Auto Responses'!$N$4:$O$38,2,0)&amp;""</f>
        <v xml:space="preserve"> Privacy of Sensitive Data</v>
      </c>
      <c r="C26" s="133" t="b">
        <v>1</v>
      </c>
      <c r="D26" s="127">
        <f>IF($C26=TRUE,SUMIF('(backend scoring)'!$B$3:$B$333,$K26,'(backend scoring)'!$O$3:$O$333),"")</f>
        <v>80</v>
      </c>
      <c r="E26" s="134">
        <f>IF($C26=TRUE,SUMIF('(backend scoring)'!$B$3:$B$333,$K26,'(backend scoring)'!$P$3:$P$333),"")</f>
        <v>15</v>
      </c>
      <c r="F26" s="161">
        <f t="shared" si="0"/>
        <v>0.1875</v>
      </c>
      <c r="G26" s="243" t="str">
        <f t="shared" si="1"/>
        <v>Jump to  Privacy of Sensitive Data</v>
      </c>
      <c r="H26" s="135"/>
      <c r="I26" s="139"/>
      <c r="K26" s="102" t="s">
        <v>570</v>
      </c>
    </row>
    <row r="27" spans="1:11" s="102" customFormat="1" ht="40.5" customHeight="1">
      <c r="B27" s="103" t="str">
        <f>VLOOKUP($K27,'Auto Responses'!$N$4:$O$38,2,0)&amp;""</f>
        <v xml:space="preserve"> Privacy Policies and Procedures</v>
      </c>
      <c r="C27" s="133" t="b">
        <v>1</v>
      </c>
      <c r="D27" s="127">
        <f>IF($C27=TRUE,SUMIF('(backend scoring)'!$B$3:$B$333,$K27,'(backend scoring)'!$O$3:$O$333),"")</f>
        <v>100</v>
      </c>
      <c r="E27" s="134">
        <f>IF($C27=TRUE,SUMIF('(backend scoring)'!$B$3:$B$333,$K27,'(backend scoring)'!$P$3:$P$333),"")</f>
        <v>100</v>
      </c>
      <c r="F27" s="161">
        <f t="shared" si="0"/>
        <v>1</v>
      </c>
      <c r="G27" s="243" t="str">
        <f t="shared" si="1"/>
        <v>Jump to  Privacy Policies and Procedures</v>
      </c>
      <c r="H27" s="135"/>
      <c r="I27" s="139"/>
      <c r="K27" s="102" t="s">
        <v>571</v>
      </c>
    </row>
    <row r="28" spans="1:11" s="102" customFormat="1" ht="40.5" customHeight="1">
      <c r="B28" s="103" t="str">
        <f>VLOOKUP($K28,'Auto Responses'!$N$4:$O$38,2,0)&amp;""</f>
        <v xml:space="preserve"> International Privacy</v>
      </c>
      <c r="C28" s="133" t="b">
        <v>1</v>
      </c>
      <c r="D28" s="127">
        <f>IF($C28=TRUE,SUMIF('(backend scoring)'!$B$3:$B$333,$K28,'(backend scoring)'!$O$3:$O$333),"")</f>
        <v>50</v>
      </c>
      <c r="E28" s="134">
        <f>IF($C28=TRUE,SUMIF('(backend scoring)'!$B$3:$B$333,$K28,'(backend scoring)'!$P$3:$P$333),"")</f>
        <v>0</v>
      </c>
      <c r="F28" s="161">
        <f t="shared" si="0"/>
        <v>0</v>
      </c>
      <c r="G28" s="243" t="str">
        <f t="shared" si="1"/>
        <v>Jump to  International Privacy</v>
      </c>
      <c r="H28" s="135"/>
      <c r="I28" s="139"/>
      <c r="K28" s="102" t="s">
        <v>572</v>
      </c>
    </row>
    <row r="29" spans="1:11" s="102" customFormat="1" ht="40.5" customHeight="1">
      <c r="B29" s="103" t="str">
        <f>VLOOKUP($K29,'Auto Responses'!$N$4:$O$38,2,0)&amp;""</f>
        <v xml:space="preserve"> Data Privacy</v>
      </c>
      <c r="C29" s="133" t="b">
        <v>1</v>
      </c>
      <c r="D29" s="127">
        <f>IF($C29=TRUE,SUMIF('(backend scoring)'!$B$3:$B$333,$K29,'(backend scoring)'!$O$3:$O$333),"")</f>
        <v>150</v>
      </c>
      <c r="E29" s="134">
        <f>IF($C29=TRUE,SUMIF('(backend scoring)'!$B$3:$B$333,$K29,'(backend scoring)'!$P$3:$P$333),"")</f>
        <v>140</v>
      </c>
      <c r="F29" s="161">
        <f t="shared" si="0"/>
        <v>0.93333333333333335</v>
      </c>
      <c r="G29" s="243" t="str">
        <f t="shared" si="1"/>
        <v>Jump to  Data Privacy</v>
      </c>
      <c r="H29" s="135"/>
      <c r="I29" s="139"/>
      <c r="K29" s="102" t="s">
        <v>573</v>
      </c>
    </row>
    <row r="30" spans="1:11" s="102" customFormat="1" ht="40.5" customHeight="1" thickBot="1">
      <c r="B30" s="103" t="str">
        <f>VLOOKUP($K30,'Auto Responses'!$N$4:$O$38,2,0)&amp;""</f>
        <v xml:space="preserve"> Privacy and AI</v>
      </c>
      <c r="C30" s="133" t="b">
        <v>1</v>
      </c>
      <c r="D30" s="127">
        <f>IF($C30=TRUE,SUMIF('(backend scoring)'!$B$3:$B$333,$K30,'(backend scoring)'!$O$3:$O$333),"")</f>
        <v>80</v>
      </c>
      <c r="E30" s="134">
        <f>IF($C30=TRUE,SUMIF('(backend scoring)'!$B$3:$B$333,$K30,'(backend scoring)'!$P$3:$P$333),"")</f>
        <v>40</v>
      </c>
      <c r="F30" s="161">
        <f t="shared" si="0"/>
        <v>0.5</v>
      </c>
      <c r="G30" s="243" t="str">
        <f t="shared" si="1"/>
        <v>Jump to  Privacy and AI</v>
      </c>
      <c r="H30" s="135"/>
      <c r="I30" s="139"/>
      <c r="K30" s="102" t="s">
        <v>574</v>
      </c>
    </row>
    <row r="31" spans="1:11" s="102" customFormat="1" ht="30" customHeight="1" thickBot="1">
      <c r="B31" s="101" t="s">
        <v>575</v>
      </c>
      <c r="C31" s="126"/>
      <c r="D31" s="128">
        <f>SUM(D21:D30)</f>
        <v>560</v>
      </c>
      <c r="E31" s="128">
        <f>SUM(E21:E30)</f>
        <v>365</v>
      </c>
      <c r="F31" s="99">
        <f>IFERROR($E31/$D31,"N/A")</f>
        <v>0.6517857142857143</v>
      </c>
      <c r="G31" s="144"/>
      <c r="H31" s="145"/>
      <c r="I31" s="146"/>
      <c r="J31" s="268" t="s">
        <v>133</v>
      </c>
    </row>
    <row r="32" spans="1:11" ht="15">
      <c r="F32" s="72" t="s">
        <v>540</v>
      </c>
    </row>
    <row r="33" spans="1:11" ht="15"/>
    <row r="34" spans="1:11" ht="15" customHeight="1"/>
    <row r="35" spans="1:11" s="199" customFormat="1" ht="36" customHeight="1">
      <c r="A35" s="194" t="s">
        <v>576</v>
      </c>
      <c r="B35" s="194"/>
      <c r="C35" s="198"/>
      <c r="D35" s="194"/>
      <c r="E35" s="194"/>
      <c r="F35" s="194"/>
      <c r="G35" s="194"/>
      <c r="H35" s="194"/>
      <c r="I35" s="194"/>
      <c r="J35" s="194"/>
      <c r="K35" s="44"/>
    </row>
    <row r="36" spans="1:11" s="32" customFormat="1" ht="36" customHeight="1">
      <c r="A36" s="33" t="s">
        <v>542</v>
      </c>
      <c r="B36" s="33"/>
      <c r="C36" s="86"/>
      <c r="D36" s="33"/>
      <c r="E36" s="33"/>
      <c r="F36" s="33"/>
      <c r="G36" s="33"/>
      <c r="H36" s="33"/>
      <c r="I36" s="33"/>
      <c r="J36" s="33"/>
      <c r="K36" s="1"/>
    </row>
    <row r="37" spans="1:11" s="1" customFormat="1" ht="36" customHeight="1">
      <c r="A37" s="17" t="s">
        <v>511</v>
      </c>
      <c r="B37" s="18"/>
      <c r="C37" s="19"/>
      <c r="D37" s="20"/>
      <c r="E37" s="21"/>
      <c r="F37" s="21"/>
      <c r="G37" s="21"/>
      <c r="H37" s="21"/>
      <c r="I37" s="21"/>
      <c r="J37" s="21"/>
    </row>
    <row r="38" spans="1:11" s="1" customFormat="1" ht="19.5" customHeight="1">
      <c r="A38" s="281" t="str">
        <f>HLOOKUP($A$4,'Auto Responses'!$F$2:$F$7,2,0)&amp;""</f>
        <v>1. Upon initial review, you can check the "Non-Negotiable" box by any question to compile a report of questions that may prohibit a full review.</v>
      </c>
      <c r="B38" s="281"/>
      <c r="C38" s="281"/>
      <c r="D38" s="281"/>
      <c r="E38" s="281"/>
      <c r="F38" s="281"/>
      <c r="G38" s="281"/>
      <c r="H38" s="281"/>
      <c r="I38" s="281"/>
      <c r="J38" s="22"/>
    </row>
    <row r="39" spans="1:11" s="1" customFormat="1" ht="19.5" customHeight="1">
      <c r="A39" s="281" t="str">
        <f>HLOOKUP($A$4,'Auto Responses'!$F$2:$F$7,3,0)&amp;""</f>
        <v>2. When evaluating an answer, a default importance level has been set. You can use the "Importance Override" dropdown to override the default and adjust the value of the question.</v>
      </c>
      <c r="B39" s="281"/>
      <c r="C39" s="281"/>
      <c r="D39" s="281"/>
      <c r="E39" s="281"/>
      <c r="F39" s="281"/>
      <c r="G39" s="281"/>
      <c r="H39" s="281"/>
      <c r="I39" s="281"/>
      <c r="J39" s="22"/>
    </row>
    <row r="40" spans="1:11" s="1" customFormat="1" ht="19.5" customHeight="1">
      <c r="A40" s="281" t="str">
        <f>HLOOKUP($A$4,'Auto Responses'!$F$2:$F$7,4,0)&amp;""</f>
        <v>3. For questions that are qualitative or for which you disagree with the preferred response, make a selection in the "Compliant Override" dropdown to adjust the question's impact on the score.</v>
      </c>
      <c r="B40" s="281"/>
      <c r="C40" s="281"/>
      <c r="D40" s="281"/>
      <c r="E40" s="281"/>
      <c r="F40" s="281"/>
      <c r="G40" s="281"/>
      <c r="H40" s="281"/>
      <c r="I40" s="281"/>
      <c r="J40" s="22"/>
    </row>
    <row r="41" spans="1:11" s="1" customFormat="1" ht="19.5" customHeight="1">
      <c r="A41" s="281" t="str">
        <f>HLOOKUP($A$4,'Auto Responses'!$F$2:$F$7,5,0)&amp;""</f>
        <v xml:space="preserve">4. Each worksheet shows a report for that section. See the "Analyst Report" sheet for a full report of all sections. </v>
      </c>
      <c r="B41" s="281"/>
      <c r="C41" s="281"/>
      <c r="D41" s="281"/>
      <c r="E41" s="281"/>
      <c r="F41" s="281"/>
      <c r="G41" s="281"/>
      <c r="H41" s="281"/>
      <c r="I41" s="281"/>
      <c r="J41" s="22"/>
    </row>
    <row r="42" spans="1:11" s="1" customFormat="1" ht="19.5" customHeight="1">
      <c r="A42" s="281" t="str">
        <f>HLOOKUP($A$4,'Auto Responses'!$F$2:$F$7,6,0)&amp;""</f>
        <v xml:space="preserve">5. If you are evaluating a question that appears in an earlier section, the Importance and Compliant Override cannot be changed but additional notes can be added. </v>
      </c>
      <c r="B42" s="281"/>
      <c r="C42" s="281"/>
      <c r="D42" s="281"/>
      <c r="E42" s="281"/>
      <c r="F42" s="281"/>
      <c r="G42" s="281"/>
      <c r="H42" s="281"/>
      <c r="I42" s="281"/>
      <c r="J42" s="22"/>
    </row>
    <row r="43" spans="1:11" s="1" customFormat="1" ht="19.5" customHeight="1" thickBot="1">
      <c r="A43" s="281" t="str">
        <f>HLOOKUP($A$4,'Auto Responses'!$F$2:$F$8,7,0)&amp;""</f>
        <v>For full instructions, please visit EDUCAUSE.edu/HECVAT</v>
      </c>
      <c r="B43" s="78"/>
      <c r="C43" s="78"/>
      <c r="D43" s="78"/>
      <c r="E43" s="78"/>
      <c r="F43" s="78"/>
      <c r="G43" s="78"/>
      <c r="H43" s="78"/>
      <c r="I43" s="78"/>
      <c r="J43" s="22"/>
    </row>
    <row r="44" spans="1:11" s="32" customFormat="1" ht="41.25" customHeight="1" thickBot="1">
      <c r="A44" s="34"/>
      <c r="B44" s="34"/>
      <c r="C44" s="87"/>
      <c r="D44" s="34"/>
      <c r="E44" s="206" t="s">
        <v>25</v>
      </c>
      <c r="F44" s="201" t="s">
        <v>543</v>
      </c>
      <c r="G44" s="202"/>
      <c r="H44" s="202"/>
      <c r="I44" s="202"/>
      <c r="J44" s="203"/>
      <c r="K44" s="1"/>
    </row>
    <row r="45" spans="1:11" s="38" customFormat="1" ht="48" customHeight="1" thickBot="1">
      <c r="A45" s="35" t="s">
        <v>544</v>
      </c>
      <c r="B45" s="36" t="s">
        <v>545</v>
      </c>
      <c r="C45" s="36" t="s">
        <v>577</v>
      </c>
      <c r="D45" s="37" t="s">
        <v>23</v>
      </c>
      <c r="E45" s="210" t="s">
        <v>546</v>
      </c>
      <c r="F45" s="61" t="s">
        <v>547</v>
      </c>
      <c r="G45" s="58" t="s">
        <v>548</v>
      </c>
      <c r="H45" s="58" t="s">
        <v>549</v>
      </c>
      <c r="I45" s="59" t="s">
        <v>550</v>
      </c>
      <c r="J45" s="62" t="s">
        <v>551</v>
      </c>
      <c r="K45" s="1"/>
    </row>
    <row r="46" spans="1:11" s="1" customFormat="1" ht="37.35" customHeight="1">
      <c r="A46" s="80" t="str">
        <f>VLOOKUP(LEFT($A47,4),'Auto Responses'!$N$4:$O$38,2,0)&amp;""</f>
        <v xml:space="preserve"> General Privacy</v>
      </c>
      <c r="B46" s="30"/>
      <c r="C46" s="40"/>
      <c r="D46" s="40"/>
      <c r="E46" s="148" t="s">
        <v>552</v>
      </c>
      <c r="F46" s="40"/>
      <c r="G46" s="40"/>
      <c r="H46" s="40"/>
      <c r="I46" s="40"/>
      <c r="J46" s="40"/>
    </row>
    <row r="47" spans="1:11" s="38" customFormat="1" ht="48" customHeight="1">
      <c r="A47" s="25" t="s">
        <v>424</v>
      </c>
      <c r="B47" s="24" t="str">
        <f>VLOOKUP($A47,Questions!$A$2:$W$333,2,0)</f>
        <v>Does your solution process FERPA-related data?</v>
      </c>
      <c r="C47" s="60" t="str">
        <f>VLOOKUP($A47,Privacy!$A$13:$E$97,3,0)&amp;""</f>
        <v>Yes</v>
      </c>
      <c r="D47" s="43" t="str">
        <f>IF(LEFT(VLOOKUP($A47,Privacy!$A$13:$E$97,5,0),21)='Auto Responses'!$A$73,'Auto Responses'!$A$74,VLOOKUP($A47,Privacy!$A$13:$E$97,4,0))&amp;""</f>
        <v/>
      </c>
      <c r="E47" s="207"/>
      <c r="F47" s="39" t="str">
        <f>VLOOKUP($A47,Questions!$A$2:$W$333,20,0)&amp;""</f>
        <v/>
      </c>
      <c r="G47" s="204"/>
      <c r="H47" s="60" t="str">
        <f>VLOOKUP($A47,Questions!$A$2:$W$333,22,0)&amp;""</f>
        <v/>
      </c>
      <c r="I47" s="204"/>
      <c r="J47" s="65" t="b">
        <v>0</v>
      </c>
      <c r="K47" s="1"/>
    </row>
    <row r="48" spans="1:11" s="38" customFormat="1" ht="48" customHeight="1">
      <c r="A48" s="25" t="s">
        <v>425</v>
      </c>
      <c r="B48" s="24" t="str">
        <f>VLOOKUP($A48,Questions!$A$2:$W$333,2,0)</f>
        <v>Does your solution process GDPR-related or PIPL-related data?</v>
      </c>
      <c r="C48" s="60" t="str">
        <f>VLOOKUP($A48,Privacy!$A$13:$E$97,3,0)&amp;""</f>
        <v>No</v>
      </c>
      <c r="D48" s="43" t="str">
        <f>IF(LEFT(VLOOKUP($A48,Privacy!$A$13:$E$97,5,0),21)='Auto Responses'!$A$73,'Auto Responses'!$A$74,VLOOKUP($A48,Privacy!$A$13:$E$97,4,0))&amp;""</f>
        <v/>
      </c>
      <c r="E48" s="207"/>
      <c r="F48" s="39" t="str">
        <f>VLOOKUP($A48,Questions!$A$2:$W$333,20,0)&amp;""</f>
        <v/>
      </c>
      <c r="G48" s="204"/>
      <c r="H48" s="60" t="str">
        <f>VLOOKUP($A48,Questions!$A$2:$W$333,22,0)&amp;""</f>
        <v/>
      </c>
      <c r="I48" s="204"/>
      <c r="J48" s="65" t="b">
        <v>0</v>
      </c>
      <c r="K48" s="1"/>
    </row>
    <row r="49" spans="1:11" s="38" customFormat="1" ht="48" customHeight="1">
      <c r="A49" s="25" t="s">
        <v>426</v>
      </c>
      <c r="B49" s="24" t="str">
        <f>VLOOKUP($A49,Questions!$A$2:$W$333,2,0)</f>
        <v>Does your solution process personal data regulated by state law(s) (e.g., CCPA)?</v>
      </c>
      <c r="C49" s="60" t="str">
        <f>VLOOKUP($A49,Privacy!$A$13:$E$97,3,0)&amp;""</f>
        <v>Yes</v>
      </c>
      <c r="D49" s="43" t="str">
        <f>IF(LEFT(VLOOKUP($A49,Privacy!$A$13:$E$97,5,0),21)='Auto Responses'!$A$73,'Auto Responses'!$A$74,VLOOKUP($A49,Privacy!$A$13:$E$97,4,0))&amp;""</f>
        <v/>
      </c>
      <c r="E49" s="207"/>
      <c r="F49" s="39" t="str">
        <f>VLOOKUP($A49,Questions!$A$2:$W$333,20,0)&amp;""</f>
        <v/>
      </c>
      <c r="G49" s="204"/>
      <c r="H49" s="60" t="str">
        <f>VLOOKUP($A49,Questions!$A$2:$W$333,22,0)&amp;""</f>
        <v/>
      </c>
      <c r="I49" s="204"/>
      <c r="J49" s="65" t="b">
        <v>0</v>
      </c>
      <c r="K49" s="1"/>
    </row>
    <row r="50" spans="1:11" s="38" customFormat="1" ht="48" customHeight="1">
      <c r="A50" s="25" t="s">
        <v>428</v>
      </c>
      <c r="B50" s="24" t="str">
        <f>VLOOKUP($A50,Questions!$A$2:$W$333,2,0)</f>
        <v>Does your solution process user-provided data that may contain regulated information?</v>
      </c>
      <c r="C50" s="60" t="str">
        <f>VLOOKUP($A50,Privacy!$A$13:$E$97,3,0)&amp;""</f>
        <v>Yes</v>
      </c>
      <c r="D50" s="43" t="str">
        <f>IF(LEFT(VLOOKUP($A50,Privacy!$A$13:$E$97,5,0),21)='Auto Responses'!$A$73,'Auto Responses'!$A$74,VLOOKUP($A50,Privacy!$A$13:$E$97,4,0))&amp;""</f>
        <v/>
      </c>
      <c r="E50" s="207"/>
      <c r="F50" s="39" t="str">
        <f>VLOOKUP($A50,Questions!$A$2:$W$333,20,0)&amp;""</f>
        <v/>
      </c>
      <c r="G50" s="204"/>
      <c r="H50" s="60" t="str">
        <f>VLOOKUP($A50,Questions!$A$2:$W$333,22,0)&amp;""</f>
        <v/>
      </c>
      <c r="I50" s="204"/>
      <c r="J50" s="65" t="b">
        <v>0</v>
      </c>
      <c r="K50" s="1"/>
    </row>
    <row r="51" spans="1:11" s="38" customFormat="1" ht="48" customHeight="1">
      <c r="A51" s="25" t="s">
        <v>429</v>
      </c>
      <c r="B51" s="24" t="str">
        <f>VLOOKUP($A51,Questions!$A$2:$W$333,2,0)</f>
        <v>Web Link to Product/Service Privacy Notice</v>
      </c>
      <c r="C51" s="328" t="str">
        <f>VLOOKUP($A51,Privacy!$A$13:$E$97,3,0)&amp;""</f>
        <v/>
      </c>
      <c r="D51" s="327" t="str">
        <f>IF(LEFT(VLOOKUP($A51,Privacy!$A$13:$E$97,5,0),21)='Auto Responses'!$A$73,'Auto Responses'!$A$74,VLOOKUP($A51,Privacy!$A$13:$E$97,4,0))&amp;""</f>
        <v/>
      </c>
      <c r="E51" s="207"/>
      <c r="F51" s="39" t="str">
        <f>VLOOKUP($A51,Questions!$A$2:$W$333,20,0)&amp;""</f>
        <v/>
      </c>
      <c r="G51" s="204"/>
      <c r="H51" s="60" t="str">
        <f>VLOOKUP($A51,Questions!$A$2:$W$333,22,0)&amp;""</f>
        <v>Standard Importance</v>
      </c>
      <c r="I51" s="204"/>
      <c r="J51" s="65" t="b">
        <v>0</v>
      </c>
      <c r="K51" s="1"/>
    </row>
    <row r="52" spans="1:11" s="1" customFormat="1" ht="37.35" customHeight="1">
      <c r="A52" s="80" t="str">
        <f>VLOOKUP(LEFT($A53,4),'Auto Responses'!$N$4:$O$38,2,0)&amp;""</f>
        <v xml:space="preserve"> Privacy-Specific Company Details</v>
      </c>
      <c r="B52" s="30"/>
      <c r="C52" s="40"/>
      <c r="D52" s="40"/>
      <c r="E52" s="148" t="s">
        <v>552</v>
      </c>
      <c r="F52" s="40"/>
      <c r="G52" s="40"/>
      <c r="H52" s="40"/>
      <c r="I52" s="40"/>
      <c r="J52" s="40"/>
    </row>
    <row r="53" spans="1:11" s="38" customFormat="1" ht="79.5" customHeight="1">
      <c r="A53" s="25" t="s">
        <v>430</v>
      </c>
      <c r="B53" s="24" t="str">
        <f>VLOOKUP($A53,Questions!$A$2:$W$333,2,0)</f>
        <v>Have you had a personal data breach in the past three years that involved reporting to a governmental agency, notice to individuals (including voluntary notice), or notice to another organization or institution?*</v>
      </c>
      <c r="C53" s="60" t="str">
        <f>VLOOKUP($A53,Privacy!$A$13:$E$97,3,0)&amp;""</f>
        <v>No</v>
      </c>
      <c r="D53" s="43" t="str">
        <f>IF(LEFT(VLOOKUP($A53,Privacy!$A$13:$E$97,5,0),21)='Auto Responses'!$A$73,'Auto Responses'!$A$74,VLOOKUP($A53,Privacy!$A$13:$E$97,4,0))&amp;""</f>
        <v/>
      </c>
      <c r="E53" s="207"/>
      <c r="F53" s="39" t="str">
        <f>VLOOKUP($A53,Questions!$A$2:$W$333,20,0)&amp;""</f>
        <v>No</v>
      </c>
      <c r="G53" s="204"/>
      <c r="H53" s="60" t="str">
        <f>VLOOKUP($A53,Questions!$A$2:$W$333,22,0)&amp;""</f>
        <v>Critical Importance</v>
      </c>
      <c r="I53" s="204"/>
      <c r="J53" s="65" t="b">
        <v>0</v>
      </c>
      <c r="K53" s="1"/>
    </row>
    <row r="54" spans="1:11" s="38" customFormat="1" ht="48" customHeight="1">
      <c r="A54" s="25" t="s">
        <v>431</v>
      </c>
      <c r="B54" s="24" t="str">
        <f>VLOOKUP($A54,Questions!$A$2:$W$333,2,0)</f>
        <v>Use this area to share information about your privacy practices that will assist those who are assessing your company data privacy program.*</v>
      </c>
      <c r="C54" s="328" t="str">
        <f>VLOOKUP($A54,Privacy!$A$13:$E$97,3,0)&amp;""</f>
        <v/>
      </c>
      <c r="D54" s="329" t="str">
        <f>IF(LEFT(VLOOKUP($A54,Privacy!$A$13:$E$97,5,0),21)='Auto Responses'!$A$73,'Auto Responses'!$A$74,VLOOKUP($A54,Privacy!$A$13:$E$97,4,0))&amp;""</f>
        <v xml:space="preserve">All employees take privacy training. All data are classified NIST FISMA Low, Moderate. Each department has guidelines on privacy and project teams received additional government agency training, templates and guidance </v>
      </c>
      <c r="E54" s="207"/>
      <c r="F54" s="39" t="str">
        <f>VLOOKUP($A54,Questions!$A$2:$W$333,20,0)&amp;""</f>
        <v/>
      </c>
      <c r="G54" s="204"/>
      <c r="H54" s="60" t="str">
        <f>VLOOKUP($A54,Questions!$A$2:$W$333,22,0)&amp;""</f>
        <v>Critical Importance</v>
      </c>
      <c r="I54" s="204"/>
      <c r="J54" s="65" t="b">
        <v>0</v>
      </c>
      <c r="K54" s="1"/>
    </row>
    <row r="55" spans="1:11" s="38" customFormat="1" ht="48" customHeight="1">
      <c r="A55" s="25" t="s">
        <v>433</v>
      </c>
      <c r="B55" s="24" t="str">
        <f>VLOOKUP($A55,Questions!$A$2:$W$333,2,0)</f>
        <v>Have you had any data privacy policy or law violations in the past 36 months?</v>
      </c>
      <c r="C55" s="60" t="str">
        <f>VLOOKUP($A55,Privacy!$A$13:$E$97,3,0)&amp;""</f>
        <v>No</v>
      </c>
      <c r="D55" s="43" t="str">
        <f>IF(LEFT(VLOOKUP($A55,Privacy!$A$13:$E$97,5,0),21)='Auto Responses'!$A$73,'Auto Responses'!$A$74,VLOOKUP($A55,Privacy!$A$13:$E$97,4,0))&amp;""</f>
        <v/>
      </c>
      <c r="E55" s="207"/>
      <c r="F55" s="39" t="str">
        <f>VLOOKUP($A55,Questions!$A$2:$W$333,20,0)&amp;""</f>
        <v>No</v>
      </c>
      <c r="G55" s="204"/>
      <c r="H55" s="60" t="str">
        <f>VLOOKUP($A55,Questions!$A$2:$W$333,22,0)&amp;""</f>
        <v>Minor Importance</v>
      </c>
      <c r="I55" s="204"/>
      <c r="J55" s="65" t="b">
        <v>0</v>
      </c>
      <c r="K55" s="1"/>
    </row>
    <row r="56" spans="1:11" s="38" customFormat="1" ht="48" customHeight="1">
      <c r="A56" s="25" t="s">
        <v>434</v>
      </c>
      <c r="B56" s="24" t="str">
        <f>VLOOKUP($A56,Questions!$A$2:$W$333,2,0)</f>
        <v>Do you have a dedicated data privacy staff or office?</v>
      </c>
      <c r="C56" s="60" t="str">
        <f>VLOOKUP($A56,Privacy!$A$13:$E$97,3,0)&amp;""</f>
        <v>Yes</v>
      </c>
      <c r="D56" s="43" t="str">
        <f>IF(LEFT(VLOOKUP($A56,Privacy!$A$13:$E$97,5,0),21)='Auto Responses'!$A$73,'Auto Responses'!$A$74,VLOOKUP($A56,Privacy!$A$13:$E$97,4,0))&amp;""</f>
        <v/>
      </c>
      <c r="E56" s="207"/>
      <c r="F56" s="39" t="str">
        <f>VLOOKUP($A56,Questions!$A$2:$W$333,20,0)&amp;""</f>
        <v>Yes</v>
      </c>
      <c r="G56" s="204"/>
      <c r="H56" s="60" t="str">
        <f>VLOOKUP($A56,Questions!$A$2:$W$333,22,0)&amp;""</f>
        <v>Minor Importance</v>
      </c>
      <c r="I56" s="204"/>
      <c r="J56" s="65" t="b">
        <v>0</v>
      </c>
      <c r="K56" s="1"/>
    </row>
    <row r="57" spans="1:11" s="1" customFormat="1" ht="37.35" customHeight="1">
      <c r="A57" s="80" t="str">
        <f>VLOOKUP(LEFT($A58,4),'Auto Responses'!$N$4:$O$38,2,0)&amp;""</f>
        <v xml:space="preserve"> Privacy-Specific Documentation</v>
      </c>
      <c r="B57" s="30"/>
      <c r="C57" s="40"/>
      <c r="D57" s="40"/>
      <c r="E57" s="148" t="s">
        <v>552</v>
      </c>
      <c r="F57" s="40"/>
      <c r="G57" s="40"/>
      <c r="H57" s="40"/>
      <c r="I57" s="40"/>
      <c r="J57" s="40"/>
    </row>
    <row r="58" spans="1:11" s="38" customFormat="1" ht="48" customHeight="1">
      <c r="A58" s="25" t="s">
        <v>435</v>
      </c>
      <c r="B58" s="24" t="str">
        <f>VLOOKUP($A58,Questions!$A$2:$W$333,2,0)</f>
        <v>If you have completed a SOC 2 audit, does it include the Privacy Trust Service Principle?</v>
      </c>
      <c r="C58" s="60" t="str">
        <f>VLOOKUP($A58,Privacy!$A$13:$E$97,3,0)&amp;""</f>
        <v>No</v>
      </c>
      <c r="D58" s="43" t="str">
        <f>IF(LEFT(VLOOKUP($A58,Privacy!$A$13:$E$97,5,0),21)='Auto Responses'!$A$73,'Auto Responses'!$A$74,VLOOKUP($A58,Privacy!$A$13:$E$97,4,0))&amp;""</f>
        <v/>
      </c>
      <c r="E58" s="207"/>
      <c r="F58" s="39" t="str">
        <f>VLOOKUP($A58,Questions!$A$2:$W$333,20,0)&amp;""</f>
        <v>Yes</v>
      </c>
      <c r="G58" s="204"/>
      <c r="H58" s="60" t="str">
        <f>VLOOKUP($A58,Questions!$A$2:$W$333,22,0)&amp;""</f>
        <v/>
      </c>
      <c r="I58" s="204"/>
      <c r="J58" s="65" t="b">
        <v>0</v>
      </c>
      <c r="K58" s="1"/>
    </row>
    <row r="59" spans="1:11" s="38" customFormat="1" ht="48" customHeight="1">
      <c r="A59" s="25" t="s">
        <v>436</v>
      </c>
      <c r="B59" s="24" t="str">
        <f>VLOOKUP($A59,Questions!$A$2:$W$333,2,0)</f>
        <v>Do you conform with a specific industry-standard privacy framework (e.g., NIST Privacy Framework, GDPR, ISO 27701)?</v>
      </c>
      <c r="C59" s="60" t="str">
        <f>VLOOKUP($A59,Privacy!$A$13:$E$97,3,0)&amp;""</f>
        <v>Yes</v>
      </c>
      <c r="D59" s="43" t="str">
        <f>IF(LEFT(VLOOKUP($A59,Privacy!$A$13:$E$97,5,0),21)='Auto Responses'!$A$73,'Auto Responses'!$A$74,VLOOKUP($A59,Privacy!$A$13:$E$97,4,0))&amp;""</f>
        <v>We have received several Federal Agency ATOs such as U.S. ED, HHS/CMS and USAID under FISMA Low and Moderate</v>
      </c>
      <c r="E59" s="207"/>
      <c r="F59" s="39" t="str">
        <f>VLOOKUP($A59,Questions!$A$2:$W$333,20,0)&amp;""</f>
        <v>Yes</v>
      </c>
      <c r="G59" s="204"/>
      <c r="H59" s="60" t="str">
        <f>VLOOKUP($A59,Questions!$A$2:$W$333,22,0)&amp;""</f>
        <v/>
      </c>
      <c r="I59" s="204"/>
      <c r="J59" s="65" t="b">
        <v>0</v>
      </c>
      <c r="K59" s="1"/>
    </row>
    <row r="60" spans="1:11" s="38" customFormat="1" ht="48" customHeight="1">
      <c r="A60" s="25" t="s">
        <v>438</v>
      </c>
      <c r="B60" s="24" t="str">
        <f>VLOOKUP($A60,Questions!$A$2:$W$333,2,0)</f>
        <v>Does your employee onboarding and offboarding policy include training of employees on information security and data privacy?</v>
      </c>
      <c r="C60" s="60" t="str">
        <f>VLOOKUP($A60,Privacy!$A$13:$E$97,3,0)&amp;""</f>
        <v>Yes</v>
      </c>
      <c r="D60" s="43" t="str">
        <f>IF(LEFT(VLOOKUP($A60,Privacy!$A$13:$E$97,5,0),21)='Auto Responses'!$A$73,'Auto Responses'!$A$74,VLOOKUP($A60,Privacy!$A$13:$E$97,4,0))&amp;""</f>
        <v/>
      </c>
      <c r="E60" s="207"/>
      <c r="F60" s="39" t="str">
        <f>VLOOKUP($A60,Questions!$A$2:$W$333,20,0)&amp;""</f>
        <v>Yes</v>
      </c>
      <c r="G60" s="204"/>
      <c r="H60" s="60" t="str">
        <f>VLOOKUP($A60,Questions!$A$2:$W$333,22,0)&amp;""</f>
        <v>Standard Importance</v>
      </c>
      <c r="I60" s="204"/>
      <c r="J60" s="65" t="b">
        <v>0</v>
      </c>
      <c r="K60" s="1"/>
    </row>
    <row r="61" spans="1:11" s="1" customFormat="1" ht="37.35" customHeight="1">
      <c r="A61" s="80" t="str">
        <f>VLOOKUP(LEFT($A62,4),'Auto Responses'!$N$4:$O$38,2,0)&amp;""</f>
        <v xml:space="preserve"> Privacy of Third Parties</v>
      </c>
      <c r="B61" s="30"/>
      <c r="C61" s="40"/>
      <c r="D61" s="40"/>
      <c r="E61" s="148" t="s">
        <v>552</v>
      </c>
      <c r="F61" s="40"/>
      <c r="G61" s="40"/>
      <c r="H61" s="40"/>
      <c r="I61" s="40"/>
      <c r="J61" s="40"/>
    </row>
    <row r="62" spans="1:11" s="38" customFormat="1" ht="48" customHeight="1">
      <c r="A62" s="25" t="s">
        <v>439</v>
      </c>
      <c r="B62" s="24" t="str">
        <f>VLOOKUP($A62,Questions!$A$2:$W$333,2,0)</f>
        <v>Do you have contractual agreements with third parties that require them to maintain standards and to comply with all regulatory requirements?*</v>
      </c>
      <c r="C62" s="60" t="str">
        <f>VLOOKUP($A62,Privacy!$A$13:$E$97,3,0)&amp;""</f>
        <v>Yes</v>
      </c>
      <c r="D62" s="43" t="str">
        <f>IF(LEFT(VLOOKUP($A62,Privacy!$A$13:$E$97,5,0),21)='Auto Responses'!$A$73,'Auto Responses'!$A$74,VLOOKUP($A62,Privacy!$A$13:$E$97,4,0))&amp;""</f>
        <v/>
      </c>
      <c r="E62" s="207"/>
      <c r="F62" s="39" t="str">
        <f>VLOOKUP($A62,Questions!$A$2:$W$333,20,0)&amp;""</f>
        <v>Yes</v>
      </c>
      <c r="G62" s="204"/>
      <c r="H62" s="60" t="str">
        <f>VLOOKUP($A62,Questions!$A$2:$W$333,22,0)&amp;""</f>
        <v>Critical Importance</v>
      </c>
      <c r="I62" s="204"/>
      <c r="J62" s="65" t="b">
        <v>0</v>
      </c>
      <c r="K62" s="1"/>
    </row>
    <row r="63" spans="1:11" s="38" customFormat="1" ht="95.25" customHeight="1">
      <c r="A63" s="25" t="s">
        <v>440</v>
      </c>
      <c r="B63" s="24" t="str">
        <f>VLOOKUP($A63,Questions!$A$2:$W$333,2,0)</f>
        <v xml:space="preserve">Do you perform privacy impact assesments of third parties that collect, process, or have access to personal data to ensure they meet industry and regulatory standards and to mitigate harmful, unethical, or discriminatory impacts on data subjects? </v>
      </c>
      <c r="C63" s="60" t="str">
        <f>VLOOKUP($A63,Privacy!$A$13:$E$97,3,0)&amp;""</f>
        <v>Yes</v>
      </c>
      <c r="D63" s="43" t="str">
        <f>IF(LEFT(VLOOKUP($A63,Privacy!$A$13:$E$97,5,0),21)='Auto Responses'!$A$73,'Auto Responses'!$A$74,VLOOKUP($A63,Privacy!$A$13:$E$97,4,0))&amp;""</f>
        <v>WebAIM WAVE is a third party and is willing to undergo a PIA based on FedRAMP and other standards</v>
      </c>
      <c r="E63" s="207"/>
      <c r="F63" s="39" t="str">
        <f>VLOOKUP($A63,Questions!$A$2:$W$333,20,0)&amp;""</f>
        <v>Yes</v>
      </c>
      <c r="G63" s="204"/>
      <c r="H63" s="60" t="str">
        <f>VLOOKUP($A63,Questions!$A$2:$W$333,22,0)&amp;""</f>
        <v>Minor Importance</v>
      </c>
      <c r="I63" s="204"/>
      <c r="J63" s="65" t="b">
        <v>0</v>
      </c>
      <c r="K63" s="1"/>
    </row>
    <row r="64" spans="1:11" s="1" customFormat="1" ht="37.35" customHeight="1">
      <c r="A64" s="80" t="str">
        <f>VLOOKUP(LEFT($A65,4),'Auto Responses'!$N$4:$O$38,2,0)&amp;""</f>
        <v xml:space="preserve"> Privacy Change Management</v>
      </c>
      <c r="B64" s="30"/>
      <c r="C64" s="40"/>
      <c r="D64" s="40"/>
      <c r="E64" s="148" t="s">
        <v>552</v>
      </c>
      <c r="F64" s="40"/>
      <c r="G64" s="40"/>
      <c r="H64" s="40"/>
      <c r="I64" s="40"/>
      <c r="J64" s="40"/>
    </row>
    <row r="65" spans="1:11" s="38" customFormat="1" ht="48" customHeight="1">
      <c r="A65" s="25" t="s">
        <v>442</v>
      </c>
      <c r="B65" s="24" t="str">
        <f>VLOOKUP($A65,Questions!$A$2:$W$333,2,0)</f>
        <v>Does your change management process include privacy review and approval?</v>
      </c>
      <c r="C65" s="60" t="str">
        <f>VLOOKUP($A65,Privacy!$A$13:$E$97,3,0)&amp;""</f>
        <v>Yes</v>
      </c>
      <c r="D65" s="43" t="str">
        <f>IF(LEFT(VLOOKUP($A65,Privacy!$A$13:$E$97,5,0),21)='Auto Responses'!$A$73,'Auto Responses'!$A$74,VLOOKUP($A65,Privacy!$A$13:$E$97,4,0))&amp;""</f>
        <v>We have a change form submitted via JIRA and the risk rating of the system provides guidance for approvals</v>
      </c>
      <c r="E65" s="207"/>
      <c r="F65" s="39" t="str">
        <f>VLOOKUP($A65,Questions!$A$2:$W$333,20,0)&amp;""</f>
        <v/>
      </c>
      <c r="G65" s="204"/>
      <c r="H65" s="60" t="str">
        <f>VLOOKUP($A65,Questions!$A$2:$W$333,22,0)&amp;""</f>
        <v/>
      </c>
      <c r="I65" s="204"/>
      <c r="J65" s="65" t="b">
        <v>0</v>
      </c>
      <c r="K65" s="1"/>
    </row>
    <row r="66" spans="1:11" s="38" customFormat="1" ht="48" customHeight="1">
      <c r="A66" s="25" t="s">
        <v>444</v>
      </c>
      <c r="B66" s="24" t="str">
        <f>VLOOKUP($A66,Questions!$A$2:$W$333,2,0)</f>
        <v>Do you have policy and procedure, currently implemented, guiding how privacy risks are mitigated until they can be resolved?</v>
      </c>
      <c r="C66" s="60" t="str">
        <f>VLOOKUP($A66,Privacy!$A$13:$E$97,3,0)&amp;""</f>
        <v>Yes</v>
      </c>
      <c r="D66" s="43" t="str">
        <f>IF(LEFT(VLOOKUP($A66,Privacy!$A$13:$E$97,5,0),21)='Auto Responses'!$A$73,'Auto Responses'!$A$74,VLOOKUP($A66,Privacy!$A$13:$E$97,4,0))&amp;""</f>
        <v/>
      </c>
      <c r="E66" s="207"/>
      <c r="F66" s="39" t="str">
        <f>VLOOKUP($A66,Questions!$A$2:$W$333,20,0)&amp;""</f>
        <v>Yes</v>
      </c>
      <c r="G66" s="204"/>
      <c r="H66" s="60" t="str">
        <f>VLOOKUP($A66,Questions!$A$2:$W$333,22,0)&amp;""</f>
        <v>Minor Importance</v>
      </c>
      <c r="I66" s="204"/>
      <c r="J66" s="65" t="b">
        <v>0</v>
      </c>
      <c r="K66" s="1"/>
    </row>
    <row r="67" spans="1:11" s="1" customFormat="1" ht="37.35" customHeight="1">
      <c r="A67" s="80" t="str">
        <f>VLOOKUP(LEFT($A68,4),'Auto Responses'!$N$4:$O$38,2,0)&amp;""</f>
        <v xml:space="preserve"> Privacy of Sensitive Data</v>
      </c>
      <c r="B67" s="30"/>
      <c r="C67" s="40"/>
      <c r="D67" s="40"/>
      <c r="E67" s="148" t="s">
        <v>552</v>
      </c>
      <c r="F67" s="40"/>
      <c r="G67" s="40"/>
      <c r="H67" s="40"/>
      <c r="I67" s="40"/>
      <c r="J67" s="40"/>
    </row>
    <row r="68" spans="1:11" s="38" customFormat="1" ht="48" customHeight="1">
      <c r="A68" s="25" t="s">
        <v>445</v>
      </c>
      <c r="B68" s="24" t="str">
        <f>VLOOKUP($A68,Questions!$A$2:$W$333,2,0)</f>
        <v>Do you collect, process, or store demographic information?*</v>
      </c>
      <c r="C68" s="60" t="str">
        <f>VLOOKUP($A68,Privacy!$A$13:$E$97,3,0)&amp;""</f>
        <v>No</v>
      </c>
      <c r="D68" s="43" t="str">
        <f>IF(LEFT(VLOOKUP($A68,Privacy!$A$13:$E$97,5,0),21)='Auto Responses'!$A$73,'Auto Responses'!$A$74,VLOOKUP($A68,Privacy!$A$13:$E$97,4,0))&amp;""</f>
        <v/>
      </c>
      <c r="E68" s="207"/>
      <c r="F68" s="39" t="str">
        <f>VLOOKUP($A68,Questions!$A$2:$W$333,20,0)&amp;""</f>
        <v/>
      </c>
      <c r="G68" s="204"/>
      <c r="H68" s="60" t="str">
        <f>VLOOKUP($A68,Questions!$A$2:$W$333,22,0)&amp;""</f>
        <v>Critical Importance</v>
      </c>
      <c r="I68" s="204"/>
      <c r="J68" s="65" t="b">
        <v>0</v>
      </c>
      <c r="K68" s="1"/>
    </row>
    <row r="69" spans="1:11" s="38" customFormat="1" ht="48" customHeight="1">
      <c r="A69" s="25" t="s">
        <v>447</v>
      </c>
      <c r="B69" s="24" t="str">
        <f>VLOOKUP($A69,Questions!$A$2:$W$333,2,0)</f>
        <v>Do you capture or create genetic, biometric, or behaviometric information (e.g.,  facial recognition or fingerprints)?*</v>
      </c>
      <c r="C69" s="60" t="str">
        <f>VLOOKUP($A69,Privacy!$A$13:$E$97,3,0)&amp;""</f>
        <v>No</v>
      </c>
      <c r="D69" s="43" t="str">
        <f>IF(LEFT(VLOOKUP($A69,Privacy!$A$13:$E$97,5,0),21)='Auto Responses'!$A$73,'Auto Responses'!$A$74,VLOOKUP($A69,Privacy!$A$13:$E$97,4,0))&amp;""</f>
        <v/>
      </c>
      <c r="E69" s="207"/>
      <c r="F69" s="39" t="str">
        <f>VLOOKUP($A69,Questions!$A$2:$W$333,20,0)&amp;""</f>
        <v/>
      </c>
      <c r="G69" s="204"/>
      <c r="H69" s="60" t="str">
        <f>VLOOKUP($A69,Questions!$A$2:$W$333,22,0)&amp;""</f>
        <v>Critical Importance</v>
      </c>
      <c r="I69" s="204"/>
      <c r="J69" s="65" t="b">
        <v>0</v>
      </c>
      <c r="K69" s="1"/>
    </row>
    <row r="70" spans="1:11" s="38" customFormat="1" ht="48" customHeight="1">
      <c r="A70" s="25" t="s">
        <v>448</v>
      </c>
      <c r="B70" s="24" t="str">
        <f>VLOOKUP($A70,Questions!$A$2:$W$333,2,0)</f>
        <v>Do you combine institutional data (including "de-identified," "anonymized," or otherwise masked data) with personal data from any other sources?*</v>
      </c>
      <c r="C70" s="60" t="str">
        <f>VLOOKUP($A70,Privacy!$A$13:$E$97,3,0)&amp;""</f>
        <v>No</v>
      </c>
      <c r="D70" s="43" t="str">
        <f>IF(LEFT(VLOOKUP($A70,Privacy!$A$13:$E$97,5,0),21)='Auto Responses'!$A$73,'Auto Responses'!$A$74,VLOOKUP($A70,Privacy!$A$13:$E$97,4,0))&amp;""</f>
        <v/>
      </c>
      <c r="E70" s="207"/>
      <c r="F70" s="39" t="str">
        <f>VLOOKUP($A70,Questions!$A$2:$W$333,20,0)&amp;""</f>
        <v/>
      </c>
      <c r="G70" s="204"/>
      <c r="H70" s="60" t="str">
        <f>VLOOKUP($A70,Questions!$A$2:$W$333,22,0)&amp;""</f>
        <v>Critical Importance</v>
      </c>
      <c r="I70" s="204"/>
      <c r="J70" s="65" t="b">
        <v>0</v>
      </c>
      <c r="K70" s="1"/>
    </row>
    <row r="71" spans="1:11" s="38" customFormat="1" ht="48" customHeight="1">
      <c r="A71" s="25" t="s">
        <v>449</v>
      </c>
      <c r="B71" s="24" t="str">
        <f>VLOOKUP($A71,Questions!$A$2:$W$333,2,0)</f>
        <v>Is institutional data coming into or going out of the United States at any point during collection, processing, storage, or archiving?</v>
      </c>
      <c r="C71" s="60" t="str">
        <f>VLOOKUP($A71,Privacy!$A$13:$E$97,3,0)&amp;""</f>
        <v>No</v>
      </c>
      <c r="D71" s="43" t="str">
        <f>IF(LEFT(VLOOKUP($A71,Privacy!$A$13:$E$97,5,0),21)='Auto Responses'!$A$73,'Auto Responses'!$A$74,VLOOKUP($A71,Privacy!$A$13:$E$97,4,0))&amp;""</f>
        <v/>
      </c>
      <c r="E71" s="207"/>
      <c r="F71" s="39" t="str">
        <f>VLOOKUP($A71,Questions!$A$2:$W$333,20,0)&amp;""</f>
        <v>No</v>
      </c>
      <c r="G71" s="204"/>
      <c r="H71" s="60" t="str">
        <f>VLOOKUP($A71,Questions!$A$2:$W$333,22,0)&amp;""</f>
        <v>Minor Importance</v>
      </c>
      <c r="I71" s="204"/>
      <c r="J71" s="65" t="b">
        <v>0</v>
      </c>
      <c r="K71" s="1"/>
    </row>
    <row r="72" spans="1:11" s="38" customFormat="1" ht="48" customHeight="1">
      <c r="A72" s="25" t="s">
        <v>450</v>
      </c>
      <c r="B72" s="24" t="str">
        <f>VLOOKUP($A72,Questions!$A$2:$W$333,2,0)</f>
        <v>Do you capture device information (e.g., IP address, MAC address)?</v>
      </c>
      <c r="C72" s="60" t="str">
        <f>VLOOKUP($A72,Privacy!$A$13:$E$97,3,0)&amp;""</f>
        <v>No</v>
      </c>
      <c r="D72" s="43" t="str">
        <f>IF(LEFT(VLOOKUP($A72,Privacy!$A$13:$E$97,5,0),21)='Auto Responses'!$A$73,'Auto Responses'!$A$74,VLOOKUP($A72,Privacy!$A$13:$E$97,4,0))&amp;""</f>
        <v/>
      </c>
      <c r="E72" s="207"/>
      <c r="F72" s="39" t="str">
        <f>VLOOKUP($A72,Questions!$A$2:$W$333,20,0)&amp;""</f>
        <v>No</v>
      </c>
      <c r="G72" s="204"/>
      <c r="H72" s="60" t="str">
        <f>VLOOKUP($A72,Questions!$A$2:$W$333,22,0)&amp;""</f>
        <v>Minor Importance</v>
      </c>
      <c r="I72" s="204"/>
      <c r="J72" s="65" t="b">
        <v>0</v>
      </c>
      <c r="K72" s="1"/>
    </row>
    <row r="73" spans="1:11" s="38" customFormat="1" ht="48" customHeight="1">
      <c r="A73" s="25" t="s">
        <v>452</v>
      </c>
      <c r="B73" s="24" t="str">
        <f>VLOOKUP($A73,Questions!$A$2:$W$333,2,0)</f>
        <v>Does any part of this service/project involve a web/app tracking component (e.g., use of web-tracking pixels, cookies)?</v>
      </c>
      <c r="C73" s="60" t="str">
        <f>VLOOKUP($A73,Privacy!$A$13:$E$97,3,0)&amp;""</f>
        <v>Yes</v>
      </c>
      <c r="D73" s="43" t="str">
        <f>IF(LEFT(VLOOKUP($A73,Privacy!$A$13:$E$97,5,0),21)='Auto Responses'!$A$73,'Auto Responses'!$A$74,VLOOKUP($A73,Privacy!$A$13:$E$97,4,0))&amp;""</f>
        <v>We store the username and whether the user should be remembered</v>
      </c>
      <c r="E73" s="207"/>
      <c r="F73" s="39" t="str">
        <f>VLOOKUP($A73,Questions!$A$2:$W$333,20,0)&amp;""</f>
        <v>No</v>
      </c>
      <c r="G73" s="204"/>
      <c r="H73" s="60" t="str">
        <f>VLOOKUP($A73,Questions!$A$2:$W$333,22,0)&amp;""</f>
        <v>Minor Importance</v>
      </c>
      <c r="I73" s="204"/>
      <c r="J73" s="65" t="b">
        <v>0</v>
      </c>
      <c r="K73" s="1"/>
    </row>
    <row r="74" spans="1:11" s="38" customFormat="1" ht="48" customHeight="1">
      <c r="A74" s="25" t="s">
        <v>454</v>
      </c>
      <c r="B74" s="24" t="str">
        <f>VLOOKUP($A74,Questions!$A$2:$W$333,2,0)</f>
        <v>Does your staff (or a third party) have access to institutional data (e.g., financial, PHI, or other sensitive information) through any means?</v>
      </c>
      <c r="C74" s="60" t="str">
        <f>VLOOKUP($A74,Privacy!$A$13:$E$97,3,0)&amp;""</f>
        <v>No</v>
      </c>
      <c r="D74" s="43" t="str">
        <f>IF(LEFT(VLOOKUP($A74,Privacy!$A$13:$E$97,5,0),21)='Auto Responses'!$A$73,'Auto Responses'!$A$74,VLOOKUP($A74,Privacy!$A$13:$E$97,4,0))&amp;""</f>
        <v/>
      </c>
      <c r="E74" s="207"/>
      <c r="F74" s="39" t="str">
        <f>VLOOKUP($A74,Questions!$A$2:$W$333,20,0)&amp;""</f>
        <v>No</v>
      </c>
      <c r="G74" s="204"/>
      <c r="H74" s="60" t="str">
        <f>VLOOKUP($A74,Questions!$A$2:$W$333,22,0)&amp;""</f>
        <v>Minor Importance</v>
      </c>
      <c r="I74" s="204"/>
      <c r="J74" s="65" t="b">
        <v>0</v>
      </c>
      <c r="K74" s="1"/>
    </row>
    <row r="75" spans="1:11" s="38" customFormat="1" ht="48" customHeight="1">
      <c r="A75" s="25" t="s">
        <v>456</v>
      </c>
      <c r="B75" s="24" t="str">
        <f>VLOOKUP($A75,Questions!$A$2:$W$333,2,0)</f>
        <v>Will you handle personal data in a manner compliant with all relevant laws, regulations, and applicable institution policies?</v>
      </c>
      <c r="C75" s="60" t="str">
        <f>VLOOKUP($A75,Privacy!$A$13:$E$97,3,0)&amp;""</f>
        <v>No</v>
      </c>
      <c r="D75" s="43" t="str">
        <f>IF(LEFT(VLOOKUP($A75,Privacy!$A$13:$E$97,5,0),21)='Auto Responses'!$A$73,'Auto Responses'!$A$74,VLOOKUP($A75,Privacy!$A$13:$E$97,4,0))&amp;""</f>
        <v/>
      </c>
      <c r="E75" s="207"/>
      <c r="F75" s="39" t="str">
        <f>VLOOKUP($A75,Questions!$A$2:$W$333,20,0)&amp;""</f>
        <v/>
      </c>
      <c r="G75" s="204"/>
      <c r="H75" s="60" t="str">
        <f>VLOOKUP($A75,Questions!$A$2:$W$333,22,0)&amp;""</f>
        <v>Minor Importance</v>
      </c>
      <c r="I75" s="204"/>
      <c r="J75" s="65" t="b">
        <v>0</v>
      </c>
      <c r="K75" s="1"/>
    </row>
    <row r="76" spans="1:11" s="1" customFormat="1" ht="37.35" customHeight="1">
      <c r="A76" s="80" t="str">
        <f>VLOOKUP(LEFT($A77,4),'Auto Responses'!$N$4:$O$38,2,0)&amp;""</f>
        <v xml:space="preserve"> Privacy Policies and Procedures</v>
      </c>
      <c r="B76" s="30"/>
      <c r="C76" s="40"/>
      <c r="D76" s="40"/>
      <c r="E76" s="148" t="s">
        <v>552</v>
      </c>
      <c r="F76" s="40"/>
      <c r="G76" s="40"/>
      <c r="H76" s="40"/>
      <c r="I76" s="40"/>
      <c r="J76" s="40"/>
    </row>
    <row r="77" spans="1:11" s="38" customFormat="1" ht="48" customHeight="1">
      <c r="A77" s="25" t="s">
        <v>457</v>
      </c>
      <c r="B77" s="24" t="str">
        <f>VLOOKUP($A77,Questions!$A$2:$W$333,2,0)</f>
        <v>Do you have a documented privacy management process?</v>
      </c>
      <c r="C77" s="60" t="str">
        <f>VLOOKUP($A77,Privacy!$A$13:$E$97,3,0)&amp;""</f>
        <v>Yes</v>
      </c>
      <c r="D77" s="43" t="str">
        <f>IF(LEFT(VLOOKUP($A77,Privacy!$A$13:$E$97,5,0),21)='Auto Responses'!$A$73,'Auto Responses'!$A$74,VLOOKUP($A77,Privacy!$A$13:$E$97,4,0))&amp;""</f>
        <v xml:space="preserve">The NIST FISMA Moderate requirements, client privacy requirements, and corporate additional requirements are applied </v>
      </c>
      <c r="E77" s="207"/>
      <c r="F77" s="39" t="str">
        <f>VLOOKUP($A77,Questions!$A$2:$W$333,20,0)&amp;""</f>
        <v>Yes</v>
      </c>
      <c r="G77" s="204"/>
      <c r="H77" s="60" t="str">
        <f>VLOOKUP($A77,Questions!$A$2:$W$333,22,0)&amp;""</f>
        <v>Minor Importance</v>
      </c>
      <c r="I77" s="204"/>
      <c r="J77" s="65" t="b">
        <v>0</v>
      </c>
      <c r="K77" s="1"/>
    </row>
    <row r="78" spans="1:11" s="38" customFormat="1" ht="48" customHeight="1">
      <c r="A78" s="25" t="s">
        <v>459</v>
      </c>
      <c r="B78" s="24" t="str">
        <f>VLOOKUP($A78,Questions!$A$2:$W$333,2,0)</f>
        <v>Are privacy principles designed into the product lifecycle (i.e., privacy-by-design)?</v>
      </c>
      <c r="C78" s="60" t="str">
        <f>VLOOKUP($A78,Privacy!$A$13:$E$97,3,0)&amp;""</f>
        <v>Yes</v>
      </c>
      <c r="D78" s="43" t="str">
        <f>IF(LEFT(VLOOKUP($A78,Privacy!$A$13:$E$97,5,0),21)='Auto Responses'!$A$73,'Auto Responses'!$A$74,VLOOKUP($A78,Privacy!$A$13:$E$97,4,0))&amp;""</f>
        <v>Yes, Revelo's foundation is based on privacy, security, accessibility and Human Subjects requirements.</v>
      </c>
      <c r="E78" s="207"/>
      <c r="F78" s="39" t="str">
        <f>VLOOKUP($A78,Questions!$A$2:$W$333,20,0)&amp;""</f>
        <v>Yes</v>
      </c>
      <c r="G78" s="204"/>
      <c r="H78" s="60" t="str">
        <f>VLOOKUP($A78,Questions!$A$2:$W$333,22,0)&amp;""</f>
        <v>Minor Importance</v>
      </c>
      <c r="I78" s="204"/>
      <c r="J78" s="65" t="b">
        <v>0</v>
      </c>
      <c r="K78" s="1"/>
    </row>
    <row r="79" spans="1:11" s="38" customFormat="1" ht="48" customHeight="1">
      <c r="A79" s="25" t="s">
        <v>461</v>
      </c>
      <c r="B79" s="24" t="str">
        <f>VLOOKUP($A79,Questions!$A$2:$W$333,2,0)</f>
        <v>Will you comply with applicable breach notification laws?</v>
      </c>
      <c r="C79" s="60" t="str">
        <f>VLOOKUP($A79,Privacy!$A$13:$E$97,3,0)&amp;""</f>
        <v>Yes</v>
      </c>
      <c r="D79" s="43" t="str">
        <f>IF(LEFT(VLOOKUP($A79,Privacy!$A$13:$E$97,5,0),21)='Auto Responses'!$A$73,'Auto Responses'!$A$74,VLOOKUP($A79,Privacy!$A$13:$E$97,4,0))&amp;""</f>
        <v>We notify according to the applicable client breach notification laws.</v>
      </c>
      <c r="E79" s="207"/>
      <c r="F79" s="39" t="str">
        <f>VLOOKUP($A79,Questions!$A$2:$W$333,20,0)&amp;""</f>
        <v>Yes</v>
      </c>
      <c r="G79" s="204"/>
      <c r="H79" s="60" t="str">
        <f>VLOOKUP($A79,Questions!$A$2:$W$333,22,0)&amp;""</f>
        <v>Standard Importance</v>
      </c>
      <c r="I79" s="204"/>
      <c r="J79" s="65" t="b">
        <v>0</v>
      </c>
      <c r="K79" s="1"/>
    </row>
    <row r="80" spans="1:11" s="38" customFormat="1" ht="48" customHeight="1">
      <c r="A80" s="25" t="s">
        <v>463</v>
      </c>
      <c r="B80" s="24" t="str">
        <f>VLOOKUP($A80,Questions!$A$2:$W$333,2,0)</f>
        <v>Will you comply with the institution's policies regarding user privacy and data protection?</v>
      </c>
      <c r="C80" s="60" t="str">
        <f>VLOOKUP($A80,Privacy!$A$13:$E$97,3,0)&amp;""</f>
        <v>Yes</v>
      </c>
      <c r="D80" s="43" t="str">
        <f>IF(LEFT(VLOOKUP($A80,Privacy!$A$13:$E$97,5,0),21)='Auto Responses'!$A$73,'Auto Responses'!$A$74,VLOOKUP($A80,Privacy!$A$13:$E$97,4,0))&amp;""</f>
        <v/>
      </c>
      <c r="E80" s="207"/>
      <c r="F80" s="39" t="str">
        <f>VLOOKUP($A80,Questions!$A$2:$W$333,20,0)&amp;""</f>
        <v>Yes</v>
      </c>
      <c r="G80" s="204"/>
      <c r="H80" s="60" t="str">
        <f>VLOOKUP($A80,Questions!$A$2:$W$333,22,0)&amp;""</f>
        <v>Minor Importance</v>
      </c>
      <c r="I80" s="204"/>
      <c r="J80" s="65" t="b">
        <v>0</v>
      </c>
      <c r="K80" s="1"/>
    </row>
    <row r="81" spans="1:11" s="38" customFormat="1" ht="48" customHeight="1">
      <c r="A81" s="25" t="s">
        <v>464</v>
      </c>
      <c r="B81" s="24" t="str">
        <f>VLOOKUP($A81,Questions!$A$2:$W$333,2,0)</f>
        <v>Is your company subject to the laws and regulations of the institution's geographic region?</v>
      </c>
      <c r="C81" s="60" t="str">
        <f>VLOOKUP($A81,Privacy!$A$13:$E$97,3,0)&amp;""</f>
        <v>Yes</v>
      </c>
      <c r="D81" s="43" t="str">
        <f>IF(LEFT(VLOOKUP($A81,Privacy!$A$13:$E$97,5,0),21)='Auto Responses'!$A$73,'Auto Responses'!$A$74,VLOOKUP($A81,Privacy!$A$13:$E$97,4,0))&amp;""</f>
        <v/>
      </c>
      <c r="E81" s="207"/>
      <c r="F81" s="39" t="str">
        <f>VLOOKUP($A81,Questions!$A$2:$W$333,20,0)&amp;""</f>
        <v>Yes</v>
      </c>
      <c r="G81" s="204"/>
      <c r="H81" s="60" t="str">
        <f>VLOOKUP($A81,Questions!$A$2:$W$333,22,0)&amp;""</f>
        <v>Minor Importance</v>
      </c>
      <c r="I81" s="204"/>
      <c r="J81" s="65" t="b">
        <v>0</v>
      </c>
      <c r="K81" s="1"/>
    </row>
    <row r="82" spans="1:11" s="38" customFormat="1" ht="48" customHeight="1">
      <c r="A82" s="25" t="s">
        <v>465</v>
      </c>
      <c r="B82" s="24" t="str">
        <f>VLOOKUP($A82,Questions!$A$2:$W$333,2,0)</f>
        <v>Do you have a privacy awareness/training program?*</v>
      </c>
      <c r="C82" s="60" t="str">
        <f>VLOOKUP($A82,Privacy!$A$13:$E$97,3,0)&amp;""</f>
        <v>Yes</v>
      </c>
      <c r="D82" s="43" t="str">
        <f>IF(LEFT(VLOOKUP($A82,Privacy!$A$13:$E$97,5,0),21)='Auto Responses'!$A$73,'Auto Responses'!$A$74,VLOOKUP($A82,Privacy!$A$13:$E$97,4,0))&amp;""</f>
        <v/>
      </c>
      <c r="E82" s="207"/>
      <c r="F82" s="39" t="str">
        <f>VLOOKUP($A82,Questions!$A$2:$W$333,20,0)&amp;""</f>
        <v>Yes</v>
      </c>
      <c r="G82" s="204"/>
      <c r="H82" s="60" t="str">
        <f>VLOOKUP($A82,Questions!$A$2:$W$333,22,0)&amp;""</f>
        <v>Critical Importance</v>
      </c>
      <c r="I82" s="204"/>
      <c r="J82" s="65" t="b">
        <v>0</v>
      </c>
      <c r="K82" s="1"/>
    </row>
    <row r="83" spans="1:11" s="38" customFormat="1" ht="48" customHeight="1">
      <c r="A83" s="25" t="s">
        <v>466</v>
      </c>
      <c r="B83" s="24" t="str">
        <f>VLOOKUP($A83,Questions!$A$2:$W$333,2,0)</f>
        <v>Is privacy awareness training mandatory for all employees?</v>
      </c>
      <c r="C83" s="60" t="str">
        <f>VLOOKUP($A83,Privacy!$A$13:$E$97,3,0)&amp;""</f>
        <v>Yes</v>
      </c>
      <c r="D83" s="43" t="str">
        <f>IF(LEFT(VLOOKUP($A83,Privacy!$A$13:$E$97,5,0),21)='Auto Responses'!$A$73,'Auto Responses'!$A$74,VLOOKUP($A83,Privacy!$A$13:$E$97,4,0))&amp;""</f>
        <v>Annually, New Hires, ad hoc by Federal Agencies and Annually by Federal Agencies</v>
      </c>
      <c r="E83" s="207"/>
      <c r="F83" s="39" t="str">
        <f>VLOOKUP($A83,Questions!$A$2:$W$333,20,0)&amp;""</f>
        <v>Yes</v>
      </c>
      <c r="G83" s="204"/>
      <c r="H83" s="60" t="str">
        <f>VLOOKUP($A83,Questions!$A$2:$W$333,22,0)&amp;""</f>
        <v>Minor Importance</v>
      </c>
      <c r="I83" s="204"/>
      <c r="J83" s="65" t="b">
        <v>0</v>
      </c>
      <c r="K83" s="1"/>
    </row>
    <row r="84" spans="1:11" s="38" customFormat="1" ht="48" customHeight="1">
      <c r="A84" s="25" t="s">
        <v>468</v>
      </c>
      <c r="B84" s="24" t="str">
        <f>VLOOKUP($A84,Questions!$A$2:$W$333,2,0)</f>
        <v>Is AI privacy and ethics awareness/training required for all employees who work with AI?</v>
      </c>
      <c r="C84" s="60" t="str">
        <f>VLOOKUP($A84,Privacy!$A$13:$E$97,3,0)&amp;""</f>
        <v>Yes</v>
      </c>
      <c r="D84" s="43" t="str">
        <f>IF(LEFT(VLOOKUP($A84,Privacy!$A$13:$E$97,5,0),21)='Auto Responses'!$A$73,'Auto Responses'!$A$74,VLOOKUP($A84,Privacy!$A$13:$E$97,4,0))&amp;""</f>
        <v/>
      </c>
      <c r="E84" s="207"/>
      <c r="F84" s="39" t="str">
        <f>VLOOKUP($A84,Questions!$A$2:$W$333,20,0)&amp;""</f>
        <v>Yes</v>
      </c>
      <c r="G84" s="204"/>
      <c r="H84" s="60" t="str">
        <f>VLOOKUP($A84,Questions!$A$2:$W$333,22,0)&amp;""</f>
        <v>Minor Importance</v>
      </c>
      <c r="I84" s="204"/>
      <c r="J84" s="65" t="b">
        <v>0</v>
      </c>
      <c r="K84" s="1"/>
    </row>
    <row r="85" spans="1:11" s="38" customFormat="1" ht="48" customHeight="1">
      <c r="A85" s="25" t="s">
        <v>469</v>
      </c>
      <c r="B85" s="24" t="str">
        <f>VLOOKUP($A85,Questions!$A$2:$W$333,2,0)</f>
        <v>Do you have any decision-making processes that are completely automated (i.e., there is no human involvement)?</v>
      </c>
      <c r="C85" s="60" t="str">
        <f>VLOOKUP($A85,Privacy!$A$13:$E$97,3,0)&amp;""</f>
        <v>No</v>
      </c>
      <c r="D85" s="43" t="str">
        <f>IF(LEFT(VLOOKUP($A85,Privacy!$A$13:$E$97,5,0),21)='Auto Responses'!$A$73,'Auto Responses'!$A$74,VLOOKUP($A85,Privacy!$A$13:$E$97,4,0))&amp;""</f>
        <v/>
      </c>
      <c r="E85" s="207"/>
      <c r="F85" s="39" t="str">
        <f>VLOOKUP($A85,Questions!$A$2:$W$333,20,0)&amp;""</f>
        <v>No</v>
      </c>
      <c r="G85" s="204"/>
      <c r="H85" s="60" t="str">
        <f>VLOOKUP($A85,Questions!$A$2:$W$333,22,0)&amp;""</f>
        <v>Minor Importance</v>
      </c>
      <c r="I85" s="204"/>
      <c r="J85" s="65" t="b">
        <v>0</v>
      </c>
      <c r="K85" s="1"/>
    </row>
    <row r="86" spans="1:11" s="38" customFormat="1" ht="48" customHeight="1">
      <c r="A86" s="25" t="s">
        <v>470</v>
      </c>
      <c r="B86" s="24" t="str">
        <f>VLOOKUP($A86,Questions!$A$2:$W$333,2,0)</f>
        <v>Do you have a documented process for managing automated processing, including validations, monitoring, and data subject requests?</v>
      </c>
      <c r="C86" s="60" t="str">
        <f>VLOOKUP($A86,Privacy!$A$13:$E$97,3,0)&amp;""</f>
        <v>Yes</v>
      </c>
      <c r="D86" s="43" t="str">
        <f>IF(LEFT(VLOOKUP($A86,Privacy!$A$13:$E$97,5,0),21)='Auto Responses'!$A$73,'Auto Responses'!$A$74,VLOOKUP($A86,Privacy!$A$13:$E$97,4,0))&amp;""</f>
        <v xml:space="preserve">Revelo operationalizes upfront data processing including validations, monitoring and data subject requests. </v>
      </c>
      <c r="E86" s="207"/>
      <c r="F86" s="39" t="str">
        <f>VLOOKUP($A86,Questions!$A$2:$W$333,20,0)&amp;""</f>
        <v>Yes</v>
      </c>
      <c r="G86" s="204"/>
      <c r="H86" s="60" t="str">
        <f>VLOOKUP($A86,Questions!$A$2:$W$333,22,0)&amp;""</f>
        <v>Minor Importance</v>
      </c>
      <c r="I86" s="204"/>
      <c r="J86" s="65" t="b">
        <v>0</v>
      </c>
      <c r="K86" s="1"/>
    </row>
    <row r="87" spans="1:11" s="38" customFormat="1" ht="48" customHeight="1">
      <c r="A87" s="25" t="s">
        <v>472</v>
      </c>
      <c r="B87" s="24" t="str">
        <f>VLOOKUP($A87,Questions!$A$2:$W$333,2,0)</f>
        <v>Do you have a documented policy for sharing information with law enforcement?</v>
      </c>
      <c r="C87" s="60" t="str">
        <f>VLOOKUP($A87,Privacy!$A$13:$E$97,3,0)&amp;""</f>
        <v>Yes</v>
      </c>
      <c r="D87" s="43" t="str">
        <f>IF(LEFT(VLOOKUP($A87,Privacy!$A$13:$E$97,5,0),21)='Auto Responses'!$A$73,'Auto Responses'!$A$74,VLOOKUP($A87,Privacy!$A$13:$E$97,4,0))&amp;""</f>
        <v/>
      </c>
      <c r="E87" s="207"/>
      <c r="F87" s="39" t="str">
        <f>VLOOKUP($A87,Questions!$A$2:$W$333,20,0)&amp;""</f>
        <v>Yes</v>
      </c>
      <c r="G87" s="204"/>
      <c r="H87" s="60" t="str">
        <f>VLOOKUP($A87,Questions!$A$2:$W$333,22,0)&amp;""</f>
        <v>Minor Importance</v>
      </c>
      <c r="I87" s="204"/>
      <c r="J87" s="65" t="b">
        <v>0</v>
      </c>
      <c r="K87" s="1"/>
    </row>
    <row r="88" spans="1:11" s="38" customFormat="1" ht="48" customHeight="1">
      <c r="A88" s="25" t="s">
        <v>473</v>
      </c>
      <c r="B88" s="24" t="str">
        <f>VLOOKUP($A88,Questions!$A$2:$W$333,2,0)</f>
        <v>Do you share any institutional data with law enforcement without a valid warrant?*</v>
      </c>
      <c r="C88" s="60" t="str">
        <f>VLOOKUP($A88,Privacy!$A$13:$E$97,3,0)&amp;""</f>
        <v>No</v>
      </c>
      <c r="D88" s="43" t="str">
        <f>IF(LEFT(VLOOKUP($A88,Privacy!$A$13:$E$97,5,0),21)='Auto Responses'!$A$73,'Auto Responses'!$A$74,VLOOKUP($A88,Privacy!$A$13:$E$97,4,0))&amp;""</f>
        <v/>
      </c>
      <c r="E88" s="207"/>
      <c r="F88" s="39" t="str">
        <f>VLOOKUP($A88,Questions!$A$2:$W$333,20,0)&amp;""</f>
        <v>No</v>
      </c>
      <c r="G88" s="204"/>
      <c r="H88" s="60" t="str">
        <f>VLOOKUP($A88,Questions!$A$2:$W$333,22,0)&amp;""</f>
        <v>Critical Importance</v>
      </c>
      <c r="I88" s="204"/>
      <c r="J88" s="65" t="b">
        <v>0</v>
      </c>
      <c r="K88" s="1"/>
    </row>
    <row r="89" spans="1:11" s="38" customFormat="1" ht="48" customHeight="1">
      <c r="A89" s="25" t="s">
        <v>474</v>
      </c>
      <c r="B89" s="24" t="str">
        <f>VLOOKUP($A89,Questions!$A$2:$W$333,2,0)</f>
        <v>Does your incident response team include a privacy analyst/officer?</v>
      </c>
      <c r="C89" s="60" t="str">
        <f>VLOOKUP($A89,Privacy!$A$13:$E$97,3,0)&amp;""</f>
        <v>Yes</v>
      </c>
      <c r="D89" s="43" t="str">
        <f>IF(LEFT(VLOOKUP($A89,Privacy!$A$13:$E$97,5,0),21)='Auto Responses'!$A$73,'Auto Responses'!$A$74,VLOOKUP($A89,Privacy!$A$13:$E$97,4,0))&amp;""</f>
        <v/>
      </c>
      <c r="E89" s="207"/>
      <c r="F89" s="39" t="str">
        <f>VLOOKUP($A89,Questions!$A$2:$W$333,20,0)&amp;""</f>
        <v>Yes</v>
      </c>
      <c r="G89" s="204"/>
      <c r="H89" s="60" t="str">
        <f>VLOOKUP($A89,Questions!$A$2:$W$333,22,0)&amp;""</f>
        <v>Minor Importance</v>
      </c>
      <c r="I89" s="204"/>
      <c r="J89" s="65" t="b">
        <v>0</v>
      </c>
      <c r="K89" s="1"/>
    </row>
    <row r="90" spans="1:11" s="1" customFormat="1" ht="37.35" customHeight="1">
      <c r="A90" s="80" t="str">
        <f>VLOOKUP(LEFT($A91,4),'Auto Responses'!$N$4:$O$38,2,0)&amp;""</f>
        <v xml:space="preserve"> International Privacy</v>
      </c>
      <c r="B90" s="30"/>
      <c r="C90" s="40"/>
      <c r="D90" s="40"/>
      <c r="E90" s="148" t="s">
        <v>552</v>
      </c>
      <c r="F90" s="40"/>
      <c r="G90" s="40"/>
      <c r="H90" s="40"/>
      <c r="I90" s="40"/>
      <c r="J90" s="40"/>
    </row>
    <row r="91" spans="1:11" s="38" customFormat="1" ht="48" customHeight="1">
      <c r="A91" s="25" t="s">
        <v>475</v>
      </c>
      <c r="B91" s="24" t="str">
        <f>VLOOKUP($A91,Questions!$A$2:$W$333,2,0)</f>
        <v>Will data be collected from or processed in or stored in the European Economic Area (EEA)?</v>
      </c>
      <c r="C91" s="60" t="str">
        <f>VLOOKUP($A91,Privacy!$A$13:$E$97,3,0)&amp;""</f>
        <v>No</v>
      </c>
      <c r="D91" s="43" t="str">
        <f>IF(LEFT(VLOOKUP($A91,Privacy!$A$13:$E$97,5,0),21)='Auto Responses'!$A$73,'Auto Responses'!$A$74,VLOOKUP($A91,Privacy!$A$13:$E$97,4,0))&amp;""</f>
        <v/>
      </c>
      <c r="E91" s="207"/>
      <c r="F91" s="39" t="str">
        <f>VLOOKUP($A91,Questions!$A$2:$W$333,20,0)&amp;""</f>
        <v/>
      </c>
      <c r="G91" s="204"/>
      <c r="H91" s="60" t="str">
        <f>VLOOKUP($A91,Questions!$A$2:$W$333,22,0)&amp;""</f>
        <v>Standard Importance</v>
      </c>
      <c r="I91" s="204"/>
      <c r="J91" s="65" t="b">
        <v>0</v>
      </c>
      <c r="K91" s="1"/>
    </row>
    <row r="92" spans="1:11" s="38" customFormat="1" ht="48" customHeight="1">
      <c r="A92" s="25" t="s">
        <v>476</v>
      </c>
      <c r="B92" s="24" t="str">
        <f>VLOOKUP($A92,Questions!$A$2:$W$333,2,0)</f>
        <v>Do you have a data protection officer (DPO)?</v>
      </c>
      <c r="C92" s="60" t="str">
        <f>VLOOKUP($A92,Privacy!$A$13:$E$97,3,0)&amp;""</f>
        <v>Yes</v>
      </c>
      <c r="D92" s="43" t="str">
        <f>IF(LEFT(VLOOKUP($A92,Privacy!$A$13:$E$97,5,0),21)='Auto Responses'!$A$73,'Auto Responses'!$A$74,VLOOKUP($A92,Privacy!$A$13:$E$97,4,0))&amp;""</f>
        <v>Cordain Lucas</v>
      </c>
      <c r="E92" s="207"/>
      <c r="F92" s="39" t="str">
        <f>VLOOKUP($A92,Questions!$A$2:$W$333,20,0)&amp;""</f>
        <v/>
      </c>
      <c r="G92" s="204"/>
      <c r="H92" s="60" t="str">
        <f>VLOOKUP($A92,Questions!$A$2:$W$333,22,0)&amp;""</f>
        <v>Standard Importance</v>
      </c>
      <c r="I92" s="204"/>
      <c r="J92" s="65" t="b">
        <v>0</v>
      </c>
      <c r="K92" s="1"/>
    </row>
    <row r="93" spans="1:11" s="38" customFormat="1" ht="48" customHeight="1">
      <c r="A93" s="25" t="s">
        <v>478</v>
      </c>
      <c r="B93" s="24" t="str">
        <f>VLOOKUP($A93,Questions!$A$2:$W$333,2,0)</f>
        <v>Will you sign appropriate GDPR Standard Contractual Clauses (SCCs) with the institution?</v>
      </c>
      <c r="C93" s="60" t="str">
        <f>VLOOKUP($A93,Privacy!$A$13:$E$97,3,0)&amp;""</f>
        <v>Yes</v>
      </c>
      <c r="D93" s="43" t="str">
        <f>IF(LEFT(VLOOKUP($A93,Privacy!$A$13:$E$97,5,0),21)='Auto Responses'!$A$73,'Auto Responses'!$A$74,VLOOKUP($A93,Privacy!$A$13:$E$97,4,0))&amp;""</f>
        <v/>
      </c>
      <c r="E93" s="207"/>
      <c r="F93" s="39" t="str">
        <f>VLOOKUP($A93,Questions!$A$2:$W$333,20,0)&amp;""</f>
        <v/>
      </c>
      <c r="G93" s="204"/>
      <c r="H93" s="60" t="str">
        <f>VLOOKUP($A93,Questions!$A$2:$W$333,22,0)&amp;""</f>
        <v>Standard Importance</v>
      </c>
      <c r="I93" s="204"/>
      <c r="J93" s="65" t="b">
        <v>0</v>
      </c>
      <c r="K93" s="1"/>
    </row>
    <row r="94" spans="1:11" s="38" customFormat="1" ht="48" customHeight="1">
      <c r="A94" s="25" t="s">
        <v>479</v>
      </c>
      <c r="B94" s="24" t="str">
        <f>VLOOKUP($A94,Questions!$A$2:$W$333,2,0)</f>
        <v>Will data be collected from or processed in or stored in China?</v>
      </c>
      <c r="C94" s="60" t="str">
        <f>VLOOKUP($A94,Privacy!$A$13:$E$97,3,0)&amp;""</f>
        <v>No</v>
      </c>
      <c r="D94" s="43" t="str">
        <f>IF(LEFT(VLOOKUP($A94,Privacy!$A$13:$E$97,5,0),21)='Auto Responses'!$A$73,'Auto Responses'!$A$74,VLOOKUP($A94,Privacy!$A$13:$E$97,4,0))&amp;""</f>
        <v/>
      </c>
      <c r="E94" s="207"/>
      <c r="F94" s="39" t="str">
        <f>VLOOKUP($A94,Questions!$A$2:$W$333,20,0)&amp;""</f>
        <v/>
      </c>
      <c r="G94" s="204"/>
      <c r="H94" s="60" t="str">
        <f>VLOOKUP($A94,Questions!$A$2:$W$333,22,0)&amp;""</f>
        <v>Standard Importance</v>
      </c>
      <c r="I94" s="204"/>
      <c r="J94" s="65" t="b">
        <v>0</v>
      </c>
      <c r="K94" s="1"/>
    </row>
    <row r="95" spans="1:11" s="38" customFormat="1" ht="48" customHeight="1">
      <c r="A95" s="25" t="s">
        <v>480</v>
      </c>
      <c r="B95" s="24" t="str">
        <f>VLOOKUP($A95,Questions!$A$2:$W$333,2,0)</f>
        <v>Do you comply with PIPL security, privacy, and data localization requirements?</v>
      </c>
      <c r="C95" s="60" t="str">
        <f>VLOOKUP($A95,Privacy!$A$13:$E$97,3,0)&amp;""</f>
        <v>Yes</v>
      </c>
      <c r="D95" s="43" t="str">
        <f>IF(LEFT(VLOOKUP($A95,Privacy!$A$13:$E$97,5,0),21)='Auto Responses'!$A$73,'Auto Responses'!$A$74,VLOOKUP($A95,Privacy!$A$13:$E$97,4,0))&amp;""</f>
        <v/>
      </c>
      <c r="E95" s="207"/>
      <c r="F95" s="39" t="str">
        <f>VLOOKUP($A95,Questions!$A$2:$W$333,20,0)&amp;""</f>
        <v/>
      </c>
      <c r="G95" s="204"/>
      <c r="H95" s="60" t="str">
        <f>VLOOKUP($A95,Questions!$A$2:$W$333,22,0)&amp;""</f>
        <v>Standard Importance</v>
      </c>
      <c r="I95" s="204"/>
      <c r="J95" s="65" t="b">
        <v>0</v>
      </c>
      <c r="K95" s="1"/>
    </row>
    <row r="96" spans="1:11" s="1" customFormat="1" ht="37.35" customHeight="1">
      <c r="A96" s="80" t="str">
        <f>VLOOKUP(LEFT($A97,4),'Auto Responses'!$N$4:$O$38,2,0)&amp;""</f>
        <v xml:space="preserve"> Data Privacy</v>
      </c>
      <c r="B96" s="30"/>
      <c r="C96" s="40"/>
      <c r="D96" s="40"/>
      <c r="E96" s="148" t="s">
        <v>552</v>
      </c>
      <c r="F96" s="40"/>
      <c r="G96" s="40"/>
      <c r="H96" s="40"/>
      <c r="I96" s="40"/>
      <c r="J96" s="40"/>
    </row>
    <row r="97" spans="1:11" s="38" customFormat="1" ht="48" customHeight="1">
      <c r="A97" s="25" t="s">
        <v>481</v>
      </c>
      <c r="B97" s="24" t="str">
        <f>VLOOKUP($A97,Questions!$A$2:$W$333,2,0)</f>
        <v>Have you performed a Data Privacy Impact Assesssment for the solution/project?</v>
      </c>
      <c r="C97" s="60" t="str">
        <f>VLOOKUP($A97,Privacy!$A$13:$E$97,3,0)&amp;""</f>
        <v>Yes</v>
      </c>
      <c r="D97" s="43" t="str">
        <f>IF(LEFT(VLOOKUP($A97,Privacy!$A$13:$E$97,5,0),21)='Auto Responses'!$A$73,'Auto Responses'!$A$74,VLOOKUP($A97,Privacy!$A$13:$E$97,4,0))&amp;""</f>
        <v/>
      </c>
      <c r="E97" s="207"/>
      <c r="F97" s="39" t="str">
        <f>VLOOKUP($A97,Questions!$A$2:$W$333,20,0)&amp;""</f>
        <v>Yes</v>
      </c>
      <c r="G97" s="204"/>
      <c r="H97" s="60" t="str">
        <f>VLOOKUP($A97,Questions!$A$2:$W$333,22,0)&amp;""</f>
        <v>Standard Importance</v>
      </c>
      <c r="I97" s="204"/>
      <c r="J97" s="65" t="b">
        <v>0</v>
      </c>
      <c r="K97" s="1"/>
    </row>
    <row r="98" spans="1:11" s="38" customFormat="1" ht="70.5" customHeight="1">
      <c r="A98" s="25" t="s">
        <v>482</v>
      </c>
      <c r="B98" s="24" t="str">
        <f>VLOOKUP($A98,Questions!$A$2:$W$333,2,0)</f>
        <v>Do you provide an end-user privacy notice about privacy policies and procedures that identify the purpose(s) for which personal information is collected, used, retained, and disclosed?</v>
      </c>
      <c r="C98" s="60" t="str">
        <f>VLOOKUP($A98,Privacy!$A$13:$E$97,3,0)&amp;""</f>
        <v>Yes</v>
      </c>
      <c r="D98" s="43" t="str">
        <f>IF(LEFT(VLOOKUP($A98,Privacy!$A$13:$E$97,5,0),21)='Auto Responses'!$A$73,'Auto Responses'!$A$74,VLOOKUP($A98,Privacy!$A$13:$E$97,4,0))&amp;""</f>
        <v/>
      </c>
      <c r="E98" s="207"/>
      <c r="F98" s="39" t="str">
        <f>VLOOKUP($A98,Questions!$A$2:$W$333,20,0)&amp;""</f>
        <v>Yes</v>
      </c>
      <c r="G98" s="204"/>
      <c r="H98" s="60" t="str">
        <f>VLOOKUP($A98,Questions!$A$2:$W$333,22,0)&amp;""</f>
        <v>Standard Importance</v>
      </c>
      <c r="I98" s="204"/>
      <c r="J98" s="65" t="b">
        <v>0</v>
      </c>
      <c r="K98" s="1"/>
    </row>
    <row r="99" spans="1:11" s="38" customFormat="1" ht="65.25" customHeight="1">
      <c r="A99" s="25" t="s">
        <v>483</v>
      </c>
      <c r="B99" s="24" t="str">
        <f>VLOOKUP($A99,Questions!$A$2:$W$333,2,0)</f>
        <v>Do you describe the choices available to the individual and obtain implicit or explicit consent with respect to the collection, use, and disclosure of personal information?</v>
      </c>
      <c r="C99" s="60" t="str">
        <f>VLOOKUP($A99,Privacy!$A$13:$E$97,3,0)&amp;""</f>
        <v>Yes</v>
      </c>
      <c r="D99" s="43" t="str">
        <f>IF(LEFT(VLOOKUP($A99,Privacy!$A$13:$E$97,5,0),21)='Auto Responses'!$A$73,'Auto Responses'!$A$74,VLOOKUP($A99,Privacy!$A$13:$E$97,4,0))&amp;""</f>
        <v/>
      </c>
      <c r="E99" s="207"/>
      <c r="F99" s="39" t="str">
        <f>VLOOKUP($A99,Questions!$A$2:$W$333,20,0)&amp;""</f>
        <v>Yes</v>
      </c>
      <c r="G99" s="204"/>
      <c r="H99" s="60" t="str">
        <f>VLOOKUP($A99,Questions!$A$2:$W$333,22,0)&amp;""</f>
        <v>Standard Importance</v>
      </c>
      <c r="I99" s="204"/>
      <c r="J99" s="65" t="b">
        <v>0</v>
      </c>
      <c r="K99" s="1"/>
    </row>
    <row r="100" spans="1:11" s="38" customFormat="1" ht="69.75" customHeight="1">
      <c r="A100" s="25" t="s">
        <v>484</v>
      </c>
      <c r="B100" s="24" t="str">
        <f>VLOOKUP($A100,Questions!$A$2:$W$333,2,0)</f>
        <v>Do you collect personal information only for the purpose(s) identified in the agreement with an institution or, if there is none, the purpose(s) identified in the privacy notice?</v>
      </c>
      <c r="C100" s="60" t="str">
        <f>VLOOKUP($A100,Privacy!$A$13:$E$97,3,0)&amp;""</f>
        <v>Yes</v>
      </c>
      <c r="D100" s="43" t="str">
        <f>IF(LEFT(VLOOKUP($A100,Privacy!$A$13:$E$97,5,0),21)='Auto Responses'!$A$73,'Auto Responses'!$A$74,VLOOKUP($A100,Privacy!$A$13:$E$97,4,0))&amp;""</f>
        <v/>
      </c>
      <c r="E100" s="207"/>
      <c r="F100" s="39" t="str">
        <f>VLOOKUP($A100,Questions!$A$2:$W$333,20,0)&amp;""</f>
        <v>Yes</v>
      </c>
      <c r="G100" s="204"/>
      <c r="H100" s="60" t="str">
        <f>VLOOKUP($A100,Questions!$A$2:$W$333,22,0)&amp;""</f>
        <v>Standard Importance</v>
      </c>
      <c r="I100" s="204"/>
      <c r="J100" s="65" t="b">
        <v>0</v>
      </c>
      <c r="K100" s="1"/>
    </row>
    <row r="101" spans="1:11" s="38" customFormat="1" ht="48" customHeight="1">
      <c r="A101" s="25" t="s">
        <v>485</v>
      </c>
      <c r="B101" s="24" t="str">
        <f>VLOOKUP($A101,Questions!$A$2:$W$333,2,0)</f>
        <v>Do you have a documented list of personal data your service maintains?</v>
      </c>
      <c r="C101" s="60" t="str">
        <f>VLOOKUP($A101,Privacy!$A$13:$E$97,3,0)&amp;""</f>
        <v>Yes</v>
      </c>
      <c r="D101" s="43" t="str">
        <f>IF(LEFT(VLOOKUP($A101,Privacy!$A$13:$E$97,5,0),21)='Auto Responses'!$A$73,'Auto Responses'!$A$74,VLOOKUP($A101,Privacy!$A$13:$E$97,4,0))&amp;""</f>
        <v/>
      </c>
      <c r="E101" s="207"/>
      <c r="F101" s="39" t="str">
        <f>VLOOKUP($A101,Questions!$A$2:$W$333,20,0)&amp;""</f>
        <v>Yes</v>
      </c>
      <c r="G101" s="204"/>
      <c r="H101" s="60" t="str">
        <f>VLOOKUP($A101,Questions!$A$2:$W$333,22,0)&amp;""</f>
        <v>Standard Importance</v>
      </c>
      <c r="I101" s="204"/>
      <c r="J101" s="65" t="b">
        <v>0</v>
      </c>
      <c r="K101" s="1"/>
    </row>
    <row r="102" spans="1:11" s="38" customFormat="1" ht="66.75" customHeight="1">
      <c r="A102" s="25" t="s">
        <v>486</v>
      </c>
      <c r="B102" s="24" t="str">
        <f>VLOOKUP($A102,Questions!$A$2:$W$333,2,0)</f>
        <v>Do you retain personal information for only as long as necessary to fulfill the stated purpose(s) or as required by law or regulation and thereafter appropriately dispose of such information?</v>
      </c>
      <c r="C102" s="60" t="str">
        <f>VLOOKUP($A102,Privacy!$A$13:$E$97,3,0)&amp;""</f>
        <v>Yes</v>
      </c>
      <c r="D102" s="43" t="str">
        <f>IF(LEFT(VLOOKUP($A102,Privacy!$A$13:$E$97,5,0),21)='Auto Responses'!$A$73,'Auto Responses'!$A$74,VLOOKUP($A102,Privacy!$A$13:$E$97,4,0))&amp;""</f>
        <v/>
      </c>
      <c r="E102" s="207"/>
      <c r="F102" s="39" t="str">
        <f>VLOOKUP($A102,Questions!$A$2:$W$333,20,0)&amp;""</f>
        <v>Yes</v>
      </c>
      <c r="G102" s="204"/>
      <c r="H102" s="60" t="str">
        <f>VLOOKUP($A102,Questions!$A$2:$W$333,22,0)&amp;""</f>
        <v>Standard Importance</v>
      </c>
      <c r="I102" s="204"/>
      <c r="J102" s="65" t="b">
        <v>0</v>
      </c>
      <c r="K102" s="1"/>
    </row>
    <row r="103" spans="1:11" s="38" customFormat="1" ht="51" customHeight="1">
      <c r="A103" s="25" t="s">
        <v>487</v>
      </c>
      <c r="B103" s="24" t="str">
        <f>VLOOKUP($A103,Questions!$A$2:$W$333,2,0)</f>
        <v>Do you provide individuals with access to their personal information for review and update (i.e., data subject rights)?</v>
      </c>
      <c r="C103" s="60" t="str">
        <f>VLOOKUP($A103,Privacy!$A$13:$E$97,3,0)&amp;""</f>
        <v>Yes</v>
      </c>
      <c r="D103" s="43" t="str">
        <f>IF(LEFT(VLOOKUP($A103,Privacy!$A$13:$E$97,5,0),21)='Auto Responses'!$A$73,'Auto Responses'!$A$74,VLOOKUP($A103,Privacy!$A$13:$E$97,4,0))&amp;""</f>
        <v/>
      </c>
      <c r="E103" s="207"/>
      <c r="F103" s="39" t="str">
        <f>VLOOKUP($A103,Questions!$A$2:$W$333,20,0)&amp;""</f>
        <v>Yes</v>
      </c>
      <c r="G103" s="204"/>
      <c r="H103" s="60" t="str">
        <f>VLOOKUP($A103,Questions!$A$2:$W$333,22,0)&amp;""</f>
        <v>Standard Importance</v>
      </c>
      <c r="I103" s="204"/>
      <c r="J103" s="65" t="b">
        <v>0</v>
      </c>
      <c r="K103" s="1"/>
    </row>
    <row r="104" spans="1:11" s="38" customFormat="1" ht="101.25" customHeight="1">
      <c r="A104" s="25" t="s">
        <v>488</v>
      </c>
      <c r="B104" s="24" t="str">
        <f>VLOOKUP($A104,Questions!$A$2:$W$333,2,0)</f>
        <v>Do you disclose personal information to third parties only for the purpose(s) identified in the privacy notice or with the implicit or explicit consent of the individual?</v>
      </c>
      <c r="C104" s="60" t="str">
        <f>VLOOKUP($A104,Privacy!$A$13:$E$97,3,0)&amp;""</f>
        <v>No</v>
      </c>
      <c r="D104" s="43" t="str">
        <f>IF(LEFT(VLOOKUP($A104,Privacy!$A$13:$E$97,5,0),21)='Auto Responses'!$A$73,'Auto Responses'!$A$74,VLOOKUP($A104,Privacy!$A$13:$E$97,4,0))&amp;""</f>
        <v/>
      </c>
      <c r="E104" s="207"/>
      <c r="F104" s="39" t="str">
        <f>VLOOKUP($A104,Questions!$A$2:$W$333,20,0)&amp;""</f>
        <v>Yes</v>
      </c>
      <c r="G104" s="204"/>
      <c r="H104" s="60" t="str">
        <f>VLOOKUP($A104,Questions!$A$2:$W$333,22,0)&amp;""</f>
        <v>Standard Importance</v>
      </c>
      <c r="I104" s="204"/>
      <c r="J104" s="65" t="b">
        <v>0</v>
      </c>
      <c r="K104" s="1"/>
    </row>
    <row r="105" spans="1:11" s="38" customFormat="1" ht="48" customHeight="1">
      <c r="A105" s="25" t="s">
        <v>489</v>
      </c>
      <c r="B105" s="24" t="str">
        <f>VLOOKUP($A105,Questions!$A$2:$W$333,2,0)</f>
        <v>Do you protect personal information against unauthorized access (both physical and logical)?</v>
      </c>
      <c r="C105" s="60" t="str">
        <f>VLOOKUP($A105,Privacy!$A$13:$E$97,3,0)&amp;""</f>
        <v>Yes</v>
      </c>
      <c r="D105" s="43" t="str">
        <f>IF(LEFT(VLOOKUP($A105,Privacy!$A$13:$E$97,5,0),21)='Auto Responses'!$A$73,'Auto Responses'!$A$74,VLOOKUP($A105,Privacy!$A$13:$E$97,4,0))&amp;""</f>
        <v/>
      </c>
      <c r="E105" s="207"/>
      <c r="F105" s="39" t="str">
        <f>VLOOKUP($A105,Questions!$A$2:$W$333,20,0)&amp;""</f>
        <v>Yes</v>
      </c>
      <c r="G105" s="204"/>
      <c r="H105" s="60" t="str">
        <f>VLOOKUP($A105,Questions!$A$2:$W$333,22,0)&amp;""</f>
        <v>Standard Importance</v>
      </c>
      <c r="I105" s="204"/>
      <c r="J105" s="65" t="b">
        <v>0</v>
      </c>
      <c r="K105" s="1"/>
    </row>
    <row r="106" spans="1:11" s="38" customFormat="1" ht="48" customHeight="1">
      <c r="A106" s="25" t="s">
        <v>490</v>
      </c>
      <c r="B106" s="24" t="str">
        <f>VLOOKUP($A106,Questions!$A$2:$W$333,2,0)</f>
        <v>Do you maintain accurate, complete, and relevant personal information for the purposes identified in the privacy notice?</v>
      </c>
      <c r="C106" s="60" t="str">
        <f>VLOOKUP($A106,Privacy!$A$13:$E$97,3,0)&amp;""</f>
        <v>Yes</v>
      </c>
      <c r="D106" s="43" t="str">
        <f>IF(LEFT(VLOOKUP($A106,Privacy!$A$13:$E$97,5,0),21)='Auto Responses'!$A$73,'Auto Responses'!$A$74,VLOOKUP($A106,Privacy!$A$13:$E$97,4,0))&amp;""</f>
        <v/>
      </c>
      <c r="E106" s="207"/>
      <c r="F106" s="39" t="str">
        <f>VLOOKUP($A106,Questions!$A$2:$W$333,20,0)&amp;""</f>
        <v>Yes</v>
      </c>
      <c r="G106" s="204"/>
      <c r="H106" s="60" t="str">
        <f>VLOOKUP($A106,Questions!$A$2:$W$333,22,0)&amp;""</f>
        <v>Standard Importance</v>
      </c>
      <c r="I106" s="204"/>
      <c r="J106" s="65" t="b">
        <v>0</v>
      </c>
      <c r="K106" s="1"/>
    </row>
    <row r="107" spans="1:11" s="38" customFormat="1" ht="48" customHeight="1">
      <c r="A107" s="25" t="s">
        <v>491</v>
      </c>
      <c r="B107" s="24" t="str">
        <f>VLOOKUP($A107,Questions!$A$2:$W$333,2,0)</f>
        <v>Do you have procedures to address privacy-related noncompliance complaints and disputes?</v>
      </c>
      <c r="C107" s="60" t="str">
        <f>VLOOKUP($A107,Privacy!$A$13:$E$97,3,0)&amp;""</f>
        <v>Yes</v>
      </c>
      <c r="D107" s="43" t="str">
        <f>IF(LEFT(VLOOKUP($A107,Privacy!$A$13:$E$97,5,0),21)='Auto Responses'!$A$73,'Auto Responses'!$A$74,VLOOKUP($A107,Privacy!$A$13:$E$97,4,0))&amp;""</f>
        <v/>
      </c>
      <c r="E107" s="207"/>
      <c r="F107" s="39" t="str">
        <f>VLOOKUP($A107,Questions!$A$2:$W$333,20,0)&amp;""</f>
        <v>Yes</v>
      </c>
      <c r="G107" s="204"/>
      <c r="H107" s="60" t="str">
        <f>VLOOKUP($A107,Questions!$A$2:$W$333,22,0)&amp;""</f>
        <v>Standard Importance</v>
      </c>
      <c r="I107" s="204"/>
      <c r="J107" s="65" t="b">
        <v>0</v>
      </c>
      <c r="K107" s="1"/>
    </row>
    <row r="108" spans="1:11" s="38" customFormat="1" ht="48" customHeight="1">
      <c r="A108" s="25" t="s">
        <v>492</v>
      </c>
      <c r="B108" s="24" t="str">
        <f>VLOOKUP($A108,Questions!$A$2:$W$333,2,0)</f>
        <v>Do you "anonymize," "de-identify," or otherwise mask personal data?</v>
      </c>
      <c r="C108" s="60" t="str">
        <f>VLOOKUP($A108,Privacy!$A$13:$E$97,3,0)&amp;""</f>
        <v>Yes</v>
      </c>
      <c r="D108" s="43" t="str">
        <f>IF(LEFT(VLOOKUP($A108,Privacy!$A$13:$E$97,5,0),21)='Auto Responses'!$A$73,'Auto Responses'!$A$74,VLOOKUP($A108,Privacy!$A$13:$E$97,4,0))&amp;""</f>
        <v/>
      </c>
      <c r="E108" s="207"/>
      <c r="F108" s="39" t="str">
        <f>VLOOKUP($A108,Questions!$A$2:$W$333,20,0)&amp;""</f>
        <v>Yes</v>
      </c>
      <c r="G108" s="204"/>
      <c r="H108" s="60" t="str">
        <f>VLOOKUP($A108,Questions!$A$2:$W$333,22,0)&amp;""</f>
        <v>Standard Importance</v>
      </c>
      <c r="I108" s="204"/>
      <c r="J108" s="65" t="b">
        <v>0</v>
      </c>
      <c r="K108" s="1"/>
    </row>
    <row r="109" spans="1:11" s="38" customFormat="1" ht="104.25" customHeight="1">
      <c r="A109" s="25" t="s">
        <v>493</v>
      </c>
      <c r="B109" s="24" t="str">
        <f>VLOOKUP($A109,Questions!$A$2:$W$333,2,0)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109" s="60" t="str">
        <f>VLOOKUP($A109,Privacy!$A$13:$E$97,3,0)&amp;""</f>
        <v>No</v>
      </c>
      <c r="D109" s="43" t="str">
        <f>IF(LEFT(VLOOKUP($A109,Privacy!$A$13:$E$97,5,0),21)='Auto Responses'!$A$73,'Auto Responses'!$A$74,VLOOKUP($A109,Privacy!$A$13:$E$97,4,0))&amp;""</f>
        <v/>
      </c>
      <c r="E109" s="207"/>
      <c r="F109" s="39" t="str">
        <f>VLOOKUP($A109,Questions!$A$2:$W$333,20,0)&amp;""</f>
        <v>No</v>
      </c>
      <c r="G109" s="204"/>
      <c r="H109" s="60" t="str">
        <f>VLOOKUP($A109,Questions!$A$2:$W$333,22,0)&amp;""</f>
        <v>Standard Importance</v>
      </c>
      <c r="I109" s="204"/>
      <c r="J109" s="65" t="b">
        <v>0</v>
      </c>
      <c r="K109" s="1"/>
    </row>
    <row r="110" spans="1:11" s="38" customFormat="1" ht="48" customHeight="1">
      <c r="A110" s="25" t="s">
        <v>494</v>
      </c>
      <c r="B110" s="24" t="str">
        <f>VLOOKUP($A110,Questions!$A$2:$W$333,2,0)</f>
        <v>Do you certify stop-processing requests, including any data that is processed by a third party on your behalf?</v>
      </c>
      <c r="C110" s="60" t="str">
        <f>VLOOKUP($A110,Privacy!$A$13:$E$97,3,0)&amp;""</f>
        <v>Yes</v>
      </c>
      <c r="D110" s="43" t="str">
        <f>IF(LEFT(VLOOKUP($A110,Privacy!$A$13:$E$97,5,0),21)='Auto Responses'!$A$73,'Auto Responses'!$A$74,VLOOKUP($A110,Privacy!$A$13:$E$97,4,0))&amp;""</f>
        <v/>
      </c>
      <c r="E110" s="207"/>
      <c r="F110" s="39" t="str">
        <f>VLOOKUP($A110,Questions!$A$2:$W$333,20,0)&amp;""</f>
        <v>Yes</v>
      </c>
      <c r="G110" s="204"/>
      <c r="H110" s="60" t="str">
        <f>VLOOKUP($A110,Questions!$A$2:$W$333,22,0)&amp;""</f>
        <v>Standard Importance</v>
      </c>
      <c r="I110" s="204"/>
      <c r="J110" s="65" t="b">
        <v>0</v>
      </c>
      <c r="K110" s="1"/>
    </row>
    <row r="111" spans="1:11" s="38" customFormat="1" ht="48" customHeight="1">
      <c r="A111" s="25" t="s">
        <v>495</v>
      </c>
      <c r="B111" s="24" t="str">
        <f>VLOOKUP($A111,Questions!$A$2:$W$333,2,0)</f>
        <v>Do you have a process to review code for ethical considerations?</v>
      </c>
      <c r="C111" s="60" t="str">
        <f>VLOOKUP($A111,Privacy!$A$13:$E$97,3,0)&amp;""</f>
        <v>Yes</v>
      </c>
      <c r="D111" s="43" t="str">
        <f>IF(LEFT(VLOOKUP($A111,Privacy!$A$13:$E$97,5,0),21)='Auto Responses'!$A$73,'Auto Responses'!$A$74,VLOOKUP($A111,Privacy!$A$13:$E$97,4,0))&amp;""</f>
        <v/>
      </c>
      <c r="E111" s="207"/>
      <c r="F111" s="39" t="str">
        <f>VLOOKUP($A111,Questions!$A$2:$W$333,20,0)&amp;""</f>
        <v>Yes</v>
      </c>
      <c r="G111" s="204"/>
      <c r="H111" s="60" t="str">
        <f>VLOOKUP($A111,Questions!$A$2:$W$333,22,0)&amp;""</f>
        <v>Standard Importance</v>
      </c>
      <c r="I111" s="204"/>
      <c r="J111" s="65" t="b">
        <v>0</v>
      </c>
      <c r="K111" s="1"/>
    </row>
    <row r="112" spans="1:11" s="1" customFormat="1" ht="37.35" customHeight="1">
      <c r="A112" s="80" t="str">
        <f>VLOOKUP(LEFT($A113,4),'Auto Responses'!$N$4:$O$38,2,0)&amp;""</f>
        <v xml:space="preserve"> Privacy and AI</v>
      </c>
      <c r="B112" s="30"/>
      <c r="C112" s="40"/>
      <c r="D112" s="40"/>
      <c r="E112" s="148" t="s">
        <v>552</v>
      </c>
      <c r="F112" s="40"/>
      <c r="G112" s="40"/>
      <c r="H112" s="40"/>
      <c r="I112" s="40"/>
      <c r="J112" s="40"/>
    </row>
    <row r="113" spans="1:11" s="38" customFormat="1" ht="48" customHeight="1">
      <c r="A113" s="25" t="s">
        <v>496</v>
      </c>
      <c r="B113" s="24" t="str">
        <f>VLOOKUP($A113,Questions!$A$2:$W$333,2,0)</f>
        <v>Does your service use AI for the processing of institutional data?</v>
      </c>
      <c r="C113" s="60" t="str">
        <f>VLOOKUP($A113,Privacy!$A$13:$E$97,3,0)&amp;""</f>
        <v>No</v>
      </c>
      <c r="D113" s="43" t="str">
        <f>IF(LEFT(VLOOKUP($A113,Privacy!$A$13:$E$97,5,0),21)='Auto Responses'!$A$73,'Auto Responses'!$A$74,VLOOKUP($A113,Privacy!$A$13:$E$97,4,0))&amp;""</f>
        <v/>
      </c>
      <c r="E113" s="207"/>
      <c r="F113" s="39" t="str">
        <f>VLOOKUP($A113,Questions!$A$2:$W$333,20,0)&amp;""</f>
        <v/>
      </c>
      <c r="G113" s="204"/>
      <c r="H113" s="60" t="str">
        <f>VLOOKUP($A113,Questions!$A$2:$W$333,22,0)&amp;""</f>
        <v>Standard Importance</v>
      </c>
      <c r="I113" s="204"/>
      <c r="J113" s="65" t="b">
        <v>0</v>
      </c>
      <c r="K113" s="1"/>
    </row>
    <row r="114" spans="1:11" s="38" customFormat="1" ht="48" customHeight="1">
      <c r="A114" s="25" t="s">
        <v>498</v>
      </c>
      <c r="B114" s="24" t="str">
        <f>VLOOKUP($A114,Questions!$A$2:$W$333,2,0)</f>
        <v>Is any institutional data retained in the AI processing?*</v>
      </c>
      <c r="C114" s="60" t="str">
        <f>VLOOKUP($A114,Privacy!$A$13:$E$97,3,0)&amp;""</f>
        <v>No</v>
      </c>
      <c r="D114" s="43" t="str">
        <f>IF(LEFT(VLOOKUP($A114,Privacy!$A$13:$E$97,5,0),21)='Auto Responses'!$A$73,'Auto Responses'!$A$74,VLOOKUP($A114,Privacy!$A$13:$E$97,4,0))&amp;""</f>
        <v/>
      </c>
      <c r="E114" s="207"/>
      <c r="F114" s="39" t="str">
        <f>VLOOKUP($A114,Questions!$A$2:$W$333,20,0)&amp;""</f>
        <v>No</v>
      </c>
      <c r="G114" s="204"/>
      <c r="H114" s="60" t="str">
        <f>VLOOKUP($A114,Questions!$A$2:$W$333,22,0)&amp;""</f>
        <v>Critical Importance</v>
      </c>
      <c r="I114" s="204"/>
      <c r="J114" s="65" t="b">
        <v>0</v>
      </c>
      <c r="K114" s="1"/>
    </row>
    <row r="115" spans="1:11" s="38" customFormat="1" ht="48" customHeight="1">
      <c r="A115" s="25" t="s">
        <v>500</v>
      </c>
      <c r="B115" s="24" t="str">
        <f>VLOOKUP($A115,Questions!$A$2:$W$333,2,0)</f>
        <v>Do you have agreements in place with third parties or subprocessors regarding the protection of customer data and use of AI?*</v>
      </c>
      <c r="C115" s="60" t="str">
        <f>VLOOKUP($A115,Privacy!$A$13:$E$97,3,0)&amp;""</f>
        <v>Yes</v>
      </c>
      <c r="D115" s="43" t="str">
        <f>IF(LEFT(VLOOKUP($A115,Privacy!$A$13:$E$97,5,0),21)='Auto Responses'!$A$73,'Auto Responses'!$A$74,VLOOKUP($A115,Privacy!$A$13:$E$97,4,0))&amp;""</f>
        <v/>
      </c>
      <c r="E115" s="207"/>
      <c r="F115" s="39" t="str">
        <f>VLOOKUP($A115,Questions!$A$2:$W$333,20,0)&amp;""</f>
        <v>Yes</v>
      </c>
      <c r="G115" s="204"/>
      <c r="H115" s="60" t="str">
        <f>VLOOKUP($A115,Questions!$A$2:$W$333,22,0)&amp;""</f>
        <v>Critical Importance</v>
      </c>
      <c r="I115" s="204"/>
      <c r="J115" s="65" t="b">
        <v>0</v>
      </c>
      <c r="K115" s="1"/>
    </row>
    <row r="116" spans="1:11" s="38" customFormat="1" ht="48" customHeight="1">
      <c r="A116" s="25" t="s">
        <v>502</v>
      </c>
      <c r="B116" s="24" t="str">
        <f>VLOOKUP($A116,Questions!$A$2:$W$333,2,0)</f>
        <v>Will institutional data be processed through a third party or subprocessor that also uses AI?</v>
      </c>
      <c r="C116" s="60" t="str">
        <f>VLOOKUP($A116,Privacy!$A$13:$E$97,3,0)&amp;""</f>
        <v>No</v>
      </c>
      <c r="D116" s="43" t="str">
        <f>IF(LEFT(VLOOKUP($A116,Privacy!$A$13:$E$97,5,0),21)='Auto Responses'!$A$73,'Auto Responses'!$A$74,VLOOKUP($A116,Privacy!$A$13:$E$97,4,0))&amp;""</f>
        <v/>
      </c>
      <c r="E116" s="207"/>
      <c r="F116" s="39" t="str">
        <f>VLOOKUP($A116,Questions!$A$2:$W$333,20,0)&amp;""</f>
        <v/>
      </c>
      <c r="G116" s="204"/>
      <c r="H116" s="60" t="str">
        <f>VLOOKUP($A116,Questions!$A$2:$W$333,22,0)&amp;""</f>
        <v>Standard Importance</v>
      </c>
      <c r="I116" s="204"/>
      <c r="J116" s="65" t="b">
        <v>0</v>
      </c>
      <c r="K116" s="1"/>
    </row>
    <row r="117" spans="1:11" s="38" customFormat="1" ht="48" customHeight="1">
      <c r="A117" s="25" t="s">
        <v>503</v>
      </c>
      <c r="B117" s="24" t="str">
        <f>VLOOKUP($A117,Questions!$A$2:$W$333,2,0)</f>
        <v>Is AI processing limited to fully licensed commercial enterprise AI services?</v>
      </c>
      <c r="C117" s="60" t="str">
        <f>VLOOKUP($A117,Privacy!$A$13:$E$97,3,0)&amp;""</f>
        <v>No</v>
      </c>
      <c r="D117" s="43" t="str">
        <f>IF(LEFT(VLOOKUP($A117,Privacy!$A$13:$E$97,5,0),21)='Auto Responses'!$A$73,'Auto Responses'!$A$74,VLOOKUP($A117,Privacy!$A$13:$E$97,4,0))&amp;""</f>
        <v/>
      </c>
      <c r="E117" s="207"/>
      <c r="F117" s="39" t="str">
        <f>VLOOKUP($A117,Questions!$A$2:$W$333,20,0)&amp;""</f>
        <v/>
      </c>
      <c r="G117" s="204"/>
      <c r="H117" s="60" t="str">
        <f>VLOOKUP($A117,Questions!$A$2:$W$333,22,0)&amp;""</f>
        <v>Minor Importance</v>
      </c>
      <c r="I117" s="204"/>
      <c r="J117" s="65" t="b">
        <v>0</v>
      </c>
      <c r="K117" s="1"/>
    </row>
    <row r="118" spans="1:11" s="38" customFormat="1" ht="48" customHeight="1">
      <c r="A118" s="25" t="s">
        <v>505</v>
      </c>
      <c r="B118" s="24" t="str">
        <f>VLOOKUP($A118,Questions!$A$2:$W$333,2,0)</f>
        <v>Will institutional data be used or processed by any shared AI services?</v>
      </c>
      <c r="C118" s="60" t="str">
        <f>VLOOKUP($A118,Privacy!$A$13:$E$97,3,0)&amp;""</f>
        <v>No</v>
      </c>
      <c r="D118" s="43" t="str">
        <f>IF(LEFT(VLOOKUP($A118,Privacy!$A$13:$E$97,5,0),21)='Auto Responses'!$A$73,'Auto Responses'!$A$74,VLOOKUP($A118,Privacy!$A$13:$E$97,4,0))&amp;""</f>
        <v/>
      </c>
      <c r="E118" s="207"/>
      <c r="F118" s="39" t="str">
        <f>VLOOKUP($A118,Questions!$A$2:$W$333,20,0)&amp;""</f>
        <v/>
      </c>
      <c r="G118" s="204"/>
      <c r="H118" s="60" t="str">
        <f>VLOOKUP($A118,Questions!$A$2:$W$333,22,0)&amp;""</f>
        <v>Minor Importance</v>
      </c>
      <c r="I118" s="204"/>
      <c r="J118" s="65" t="b">
        <v>0</v>
      </c>
      <c r="K118" s="1"/>
    </row>
    <row r="119" spans="1:11" s="38" customFormat="1" ht="48" customHeight="1">
      <c r="A119" s="25" t="s">
        <v>506</v>
      </c>
      <c r="B119" s="24" t="str">
        <f>VLOOKUP($A119,Questions!$A$2:$W$333,2,0)</f>
        <v>Do you have safeguards in place to protect institutional data and data privacy from unintended AI queries or processing?</v>
      </c>
      <c r="C119" s="60" t="str">
        <f>VLOOKUP($A119,Privacy!$A$13:$E$97,3,0)&amp;""</f>
        <v>Yes</v>
      </c>
      <c r="D119" s="43" t="str">
        <f>IF(LEFT(VLOOKUP($A119,Privacy!$A$13:$E$97,5,0),21)='Auto Responses'!$A$73,'Auto Responses'!$A$74,VLOOKUP($A119,Privacy!$A$13:$E$97,4,0))&amp;""</f>
        <v/>
      </c>
      <c r="E119" s="207"/>
      <c r="F119" s="39" t="str">
        <f>VLOOKUP($A119,Questions!$A$2:$W$333,20,0)&amp;""</f>
        <v/>
      </c>
      <c r="G119" s="204"/>
      <c r="H119" s="60" t="str">
        <f>VLOOKUP($A119,Questions!$A$2:$W$333,22,0)&amp;""</f>
        <v>Minor Importance</v>
      </c>
      <c r="I119" s="204"/>
      <c r="J119" s="65" t="b">
        <v>0</v>
      </c>
      <c r="K119" s="1"/>
    </row>
    <row r="120" spans="1:11" s="38" customFormat="1" ht="48" customHeight="1">
      <c r="A120" s="25" t="s">
        <v>507</v>
      </c>
      <c r="B120" s="24" t="str">
        <f>VLOOKUP($A120,Questions!$A$2:$W$333,2,0)</f>
        <v>Do you provide choice to the user to opt out of AI use?</v>
      </c>
      <c r="C120" s="60" t="str">
        <f>VLOOKUP($A120,Privacy!$A$13:$E$97,3,0)&amp;""</f>
        <v>Yes</v>
      </c>
      <c r="D120" s="43" t="str">
        <f>IF(LEFT(VLOOKUP($A120,Privacy!$A$13:$E$97,5,0),21)='Auto Responses'!$A$73,'Auto Responses'!$A$74,VLOOKUP($A120,Privacy!$A$13:$E$97,4,0))&amp;""</f>
        <v/>
      </c>
      <c r="E120" s="207"/>
      <c r="F120" s="39" t="str">
        <f>VLOOKUP($A120,Questions!$A$2:$W$333,20,0)&amp;""</f>
        <v/>
      </c>
      <c r="G120" s="204"/>
      <c r="H120" s="60" t="str">
        <f>VLOOKUP($A120,Questions!$A$2:$W$333,22,0)&amp;""</f>
        <v>Minor Importance</v>
      </c>
      <c r="I120" s="204"/>
      <c r="J120" s="65" t="b">
        <v>0</v>
      </c>
      <c r="K120" s="1"/>
    </row>
    <row r="121" spans="1:11" ht="15" customHeight="1"/>
    <row r="122" spans="1:11" ht="15" customHeight="1"/>
    <row r="123" spans="1:11" s="1" customFormat="1" ht="37.35" customHeight="1" thickBot="1">
      <c r="A123" s="238" t="s">
        <v>578</v>
      </c>
      <c r="B123" s="239"/>
      <c r="C123" s="240"/>
      <c r="D123" s="240"/>
      <c r="E123" s="241"/>
      <c r="F123" s="240"/>
      <c r="G123" s="240"/>
      <c r="H123" s="240"/>
      <c r="I123" s="240"/>
      <c r="J123" s="240"/>
    </row>
    <row r="124" spans="1:11" s="38" customFormat="1" ht="48" customHeight="1" thickBot="1">
      <c r="A124" s="35" t="s">
        <v>544</v>
      </c>
      <c r="B124" s="36" t="s">
        <v>545</v>
      </c>
      <c r="C124" s="36" t="s">
        <v>577</v>
      </c>
      <c r="D124" s="37" t="s">
        <v>23</v>
      </c>
      <c r="E124" s="206" t="s">
        <v>25</v>
      </c>
      <c r="F124" s="61" t="s">
        <v>547</v>
      </c>
      <c r="G124" s="58" t="s">
        <v>548</v>
      </c>
      <c r="H124" s="58" t="s">
        <v>549</v>
      </c>
      <c r="I124" s="59" t="s">
        <v>550</v>
      </c>
      <c r="J124" s="62" t="s">
        <v>551</v>
      </c>
      <c r="K124" s="1"/>
    </row>
    <row r="125" spans="1:11" s="1" customFormat="1" ht="37.35" customHeight="1">
      <c r="A125" s="80" t="str">
        <f>VLOOKUP(LEFT($A126,4),'Auto Responses'!$N$4:$O$38,2,0)&amp;""</f>
        <v xml:space="preserve"> Company Information</v>
      </c>
      <c r="B125" s="30"/>
      <c r="C125" s="40"/>
      <c r="D125" s="40"/>
      <c r="E125" s="148" t="s">
        <v>552</v>
      </c>
      <c r="F125" s="40"/>
      <c r="G125" s="40"/>
      <c r="H125" s="40"/>
      <c r="I125" s="40"/>
      <c r="J125" s="40"/>
    </row>
    <row r="126" spans="1:11" s="38" customFormat="1" ht="360">
      <c r="A126" s="25" t="s">
        <v>26</v>
      </c>
      <c r="B126" s="24" t="str">
        <f>VLOOKUP($A126,Questions!$A$2:$W$333,2,0)</f>
        <v>Do you have a dedicated software and system development team(s) (e.g., customer support, implementation, product management, etc.)?*</v>
      </c>
      <c r="C126" s="60" t="str">
        <f>VLOOKUP($A126,'Institution Evaluation'!$A$56:$J$346,4,0)&amp;""</f>
        <v>We have a full-stack software development team including a senior developer/software development manager with 25+ years of experience. We have front-end and back-end developers, business intelligence analysts, data scientists, software quality assurance testers, accessibility and UI/UX testers and a DevSecOps team.  We have dedicted product managers for all of Revelo Software's products to include iAccessible, AcquisitionAI, CommentsAI, Optibot and others.</v>
      </c>
      <c r="D126" s="60" t="str">
        <f>VLOOKUP($A126,'Institution Evaluation'!$A$56:$J$346,3,0)&amp;""</f>
        <v>Yes</v>
      </c>
      <c r="E126" s="207" t="str">
        <f>VLOOKUP($A126,'Institution Evaluation'!$A$56:$J$346,5,0)&amp;""</f>
        <v/>
      </c>
      <c r="F126" s="39" t="str">
        <f>VLOOKUP($A126,'Institution Evaluation'!$A$56:$J$346,6,0)&amp;""</f>
        <v>Yes</v>
      </c>
      <c r="G126" s="204" t="str">
        <f>VLOOKUP($A126,'Institution Evaluation'!$A$56:$J$346,7,0)&amp;""</f>
        <v/>
      </c>
      <c r="H126" s="60" t="str">
        <f>VLOOKUP($A126,'Institution Evaluation'!$A$56:$J$346,8,0)&amp;""</f>
        <v>Critical Importance</v>
      </c>
      <c r="I126" s="205" t="str">
        <f>VLOOKUP($A126,'Institution Evaluation'!$A$56:$J$346,9,0)&amp;""</f>
        <v/>
      </c>
      <c r="J126" s="65" t="str">
        <f>IF(VLOOKUP($A126,'Institution Evaluation'!$A$56:$J$346,10,0)=TRUE,"Yes","")</f>
        <v/>
      </c>
      <c r="K126" s="65" t="str">
        <f>IF(VLOOKUP($A126,'Institution Evaluation'!$A$56:$J$346,10,0)=TRUE,"Yes","")</f>
        <v/>
      </c>
    </row>
    <row r="127" spans="1:11" ht="330">
      <c r="A127" s="25" t="s">
        <v>29</v>
      </c>
      <c r="B127" s="24" t="str">
        <f>VLOOKUP($A127,Questions!$A$2:$W$333,2,0)</f>
        <v>Describe your organization’s business background and ownership structure, including all parent and subsidiary relationships.</v>
      </c>
      <c r="C127" s="328" t="str">
        <f>VLOOKUP($A127,'Institution Evaluation'!$A$56:$J$346,4,0)&amp;""</f>
        <v/>
      </c>
      <c r="D127" s="330" t="str">
        <f>VLOOKUP($A127,'Institution Evaluation'!$A$56:$J$346,3,0)&amp;""</f>
        <v>Optimal is a research, software development and accessibility firm. We are a small business and incorporated as a Limited Liability Corporation. We spun off Revelo Software in 2019 and it is a separate company owned by the same owners as Optimal Solutions Group.  There are no subsidiaries. Optimal is the developer, services provider of Revelo Software and an authorized reseller of Revelo products such as iAccessible.</v>
      </c>
      <c r="E127" s="207" t="str">
        <f>VLOOKUP($A127,'Institution Evaluation'!$A$56:$J$346,5,0)&amp;""</f>
        <v/>
      </c>
      <c r="F127" s="39" t="str">
        <f>VLOOKUP($A127,'Institution Evaluation'!$A$56:$J$346,6,0)&amp;""</f>
        <v>Yes</v>
      </c>
      <c r="G127" s="204" t="str">
        <f>VLOOKUP($A127,'Institution Evaluation'!$A$56:$J$346,7,0)&amp;""</f>
        <v/>
      </c>
      <c r="H127" s="60" t="str">
        <f>VLOOKUP($A127,'Institution Evaluation'!$A$56:$J$346,8,0)&amp;""</f>
        <v>Minor Importance</v>
      </c>
      <c r="I127" s="205" t="str">
        <f>VLOOKUP($A127,'Institution Evaluation'!$A$56:$J$346,9,0)&amp;""</f>
        <v/>
      </c>
      <c r="J127" s="65" t="str">
        <f>IF(VLOOKUP($A127,'Institution Evaluation'!$A$56:$J$346,10,0)=TRUE,"Yes","")</f>
        <v/>
      </c>
    </row>
    <row r="128" spans="1:11" ht="27">
      <c r="A128" s="25" t="s">
        <v>31</v>
      </c>
      <c r="B128" s="24" t="str">
        <f>VLOOKUP($A128,Questions!$A$2:$W$333,2,0)</f>
        <v>Have you operated without unplanned disruptions to this solution in the past 12 months?</v>
      </c>
      <c r="C128" s="60" t="str">
        <f>VLOOKUP($A128,'Institution Evaluation'!$A$56:$J$346,4,0)&amp;""</f>
        <v/>
      </c>
      <c r="D128" s="60" t="str">
        <f>VLOOKUP($A128,'Institution Evaluation'!$A$56:$J$346,3,0)&amp;""</f>
        <v>Yes</v>
      </c>
      <c r="E128" s="207" t="str">
        <f>VLOOKUP($A128,'Institution Evaluation'!$A$56:$J$346,5,0)&amp;""</f>
        <v/>
      </c>
      <c r="F128" s="39" t="str">
        <f>VLOOKUP($A128,'Institution Evaluation'!$A$56:$J$346,6,0)&amp;""</f>
        <v>Yes</v>
      </c>
      <c r="G128" s="204" t="str">
        <f>VLOOKUP($A128,'Institution Evaluation'!$A$56:$J$346,7,0)&amp;""</f>
        <v/>
      </c>
      <c r="H128" s="60" t="str">
        <f>VLOOKUP($A128,'Institution Evaluation'!$A$56:$J$346,8,0)&amp;""</f>
        <v>Minor Importance</v>
      </c>
      <c r="I128" s="205" t="str">
        <f>VLOOKUP($A128,'Institution Evaluation'!$A$56:$J$346,9,0)&amp;""</f>
        <v/>
      </c>
      <c r="J128" s="65" t="str">
        <f>IF(VLOOKUP($A128,'Institution Evaluation'!$A$56:$J$346,10,0)=TRUE,"Yes","")</f>
        <v/>
      </c>
    </row>
    <row r="129" spans="1:10" ht="270">
      <c r="A129" s="25" t="s">
        <v>33</v>
      </c>
      <c r="B129" s="24" t="str">
        <f>VLOOKUP($A129,Questions!$A$2:$W$333,2,0)</f>
        <v>Do you have a dedicated information security staff or office?</v>
      </c>
      <c r="C129" s="60" t="str">
        <f>VLOOKUP($A129,'Institution Evaluation'!$A$56:$J$346,4,0)&amp;""</f>
        <v xml:space="preserve">We have a multi-disciplinary risk committee that audits IT enterprise monitoring reports, reviews access controls and compliance, ensures required training is complied with, controls physical security and is augmented with  third-party IT monitoring service. We also work with Mike Chipley, PhD, as an advisor. There are people on this team. </v>
      </c>
      <c r="D129" s="60" t="str">
        <f>VLOOKUP($A129,'Institution Evaluation'!$A$56:$J$346,3,0)&amp;""</f>
        <v>Yes</v>
      </c>
      <c r="E129" s="207" t="str">
        <f>VLOOKUP($A129,'Institution Evaluation'!$A$56:$J$346,5,0)&amp;""</f>
        <v/>
      </c>
      <c r="F129" s="39" t="str">
        <f>VLOOKUP($A129,'Institution Evaluation'!$A$56:$J$346,6,0)&amp;""</f>
        <v>Yes</v>
      </c>
      <c r="G129" s="204" t="str">
        <f>VLOOKUP($A129,'Institution Evaluation'!$A$56:$J$346,7,0)&amp;""</f>
        <v/>
      </c>
      <c r="H129" s="60" t="str">
        <f>VLOOKUP($A129,'Institution Evaluation'!$A$56:$J$346,8,0)&amp;""</f>
        <v>Minor Importance</v>
      </c>
      <c r="I129" s="205" t="str">
        <f>VLOOKUP($A129,'Institution Evaluation'!$A$56:$J$346,9,0)&amp;""</f>
        <v/>
      </c>
      <c r="J129" s="65" t="str">
        <f>IF(VLOOKUP($A129,'Institution Evaluation'!$A$56:$J$346,10,0)=TRUE,"Yes","")</f>
        <v/>
      </c>
    </row>
    <row r="130" spans="1:10" s="1" customFormat="1" ht="37.35" customHeight="1">
      <c r="A130" s="80" t="str">
        <f>VLOOKUP(LEFT($A131,4),'Auto Responses'!$N$4:$O$38,2,0)&amp;""</f>
        <v xml:space="preserve"> Required Questions</v>
      </c>
      <c r="B130" s="30"/>
      <c r="C130" s="40"/>
      <c r="D130" s="40"/>
      <c r="E130" s="148" t="s">
        <v>552</v>
      </c>
      <c r="F130" s="40"/>
      <c r="G130" s="40"/>
      <c r="H130" s="40"/>
      <c r="I130" s="40"/>
      <c r="J130" s="40"/>
    </row>
    <row r="131" spans="1:10" ht="40.5">
      <c r="A131" s="25" t="s">
        <v>40</v>
      </c>
      <c r="B131" s="24" t="str">
        <f>VLOOKUP($A131,Questions!$A$2:$W$333,2,0)</f>
        <v>Does your solution have AI features, or are there plans to implement AI features in the next 12 months?</v>
      </c>
      <c r="C131" s="60" t="str">
        <f>VLOOKUP($A131,'Institution Evaluation'!$A$56:$J$346,4,0)&amp;""</f>
        <v/>
      </c>
      <c r="D131" s="60" t="str">
        <f>VLOOKUP($A131,'Institution Evaluation'!$A$56:$J$346,3,0)&amp;""</f>
        <v>Yes</v>
      </c>
      <c r="E131" s="207" t="str">
        <f>VLOOKUP($A131,'Institution Evaluation'!$A$56:$J$346,5,0)&amp;""</f>
        <v/>
      </c>
      <c r="F131" s="39" t="str">
        <f>VLOOKUP($A131,'Institution Evaluation'!$A$56:$J$346,6,0)&amp;""</f>
        <v/>
      </c>
      <c r="G131" s="204" t="str">
        <f>VLOOKUP($A131,'Institution Evaluation'!$A$56:$J$346,7,0)&amp;""</f>
        <v/>
      </c>
      <c r="H131" s="60" t="str">
        <f>VLOOKUP($A131,'Institution Evaluation'!$A$56:$J$346,8,0)&amp;""</f>
        <v/>
      </c>
      <c r="I131" s="205" t="str">
        <f>VLOOKUP($A131,'Institution Evaluation'!$A$56:$J$346,9,0)&amp;""</f>
        <v/>
      </c>
      <c r="J131" s="65" t="str">
        <f>IF(VLOOKUP($A131,'Institution Evaluation'!$A$56:$J$346,10,0)=TRUE,"Yes","")</f>
        <v/>
      </c>
    </row>
    <row r="132" spans="1:10" ht="63.75" customHeight="1">
      <c r="A132" s="25" t="s">
        <v>41</v>
      </c>
      <c r="B132" s="24" t="str">
        <f>VLOOKUP($A132,Questions!$A$2:$W$333,2,0)</f>
        <v>Does your solution process protected health information (PHI) or any data covered by the Health Insurance Portability and Accountability Act (HIPAA)?</v>
      </c>
      <c r="C132" s="60" t="str">
        <f>VLOOKUP($A132,'Institution Evaluation'!$A$56:$J$346,4,0)&amp;""</f>
        <v/>
      </c>
      <c r="D132" s="60" t="str">
        <f>VLOOKUP($A132,'Institution Evaluation'!$A$56:$J$346,3,0)&amp;""</f>
        <v>Yes</v>
      </c>
      <c r="E132" s="207" t="str">
        <f>VLOOKUP($A132,'Institution Evaluation'!$A$56:$J$346,5,0)&amp;""</f>
        <v/>
      </c>
      <c r="F132" s="39" t="str">
        <f>VLOOKUP($A132,'Institution Evaluation'!$A$56:$J$346,6,0)&amp;""</f>
        <v/>
      </c>
      <c r="G132" s="204" t="str">
        <f>VLOOKUP($A132,'Institution Evaluation'!$A$56:$J$346,7,0)&amp;""</f>
        <v/>
      </c>
      <c r="H132" s="60" t="str">
        <f>VLOOKUP($A132,'Institution Evaluation'!$A$56:$J$346,8,0)&amp;""</f>
        <v/>
      </c>
      <c r="I132" s="205" t="str">
        <f>VLOOKUP($A132,'Institution Evaluation'!$A$56:$J$346,9,0)&amp;""</f>
        <v/>
      </c>
      <c r="J132" s="65" t="str">
        <f>IF(VLOOKUP($A132,'Institution Evaluation'!$A$56:$J$346,10,0)=TRUE,"Yes","")</f>
        <v/>
      </c>
    </row>
    <row r="133" spans="1:10" ht="27">
      <c r="A133" s="25" t="s">
        <v>42</v>
      </c>
      <c r="B133" s="24" t="str">
        <f>VLOOKUP($A133,Questions!$A$2:$W$333,2,0)</f>
        <v>Is the solution designed to process, store, or transmit credit card information?</v>
      </c>
      <c r="C133" s="60" t="str">
        <f>VLOOKUP($A133,'Institution Evaluation'!$A$56:$J$346,4,0)&amp;""</f>
        <v/>
      </c>
      <c r="D133" s="60" t="str">
        <f>VLOOKUP($A133,'Institution Evaluation'!$A$56:$J$346,3,0)&amp;""</f>
        <v>No</v>
      </c>
      <c r="E133" s="207" t="str">
        <f>VLOOKUP($A133,'Institution Evaluation'!$A$56:$J$346,5,0)&amp;""</f>
        <v/>
      </c>
      <c r="F133" s="39" t="str">
        <f>VLOOKUP($A133,'Institution Evaluation'!$A$56:$J$346,6,0)&amp;""</f>
        <v/>
      </c>
      <c r="G133" s="204" t="str">
        <f>VLOOKUP($A133,'Institution Evaluation'!$A$56:$J$346,7,0)&amp;""</f>
        <v/>
      </c>
      <c r="H133" s="60" t="str">
        <f>VLOOKUP($A133,'Institution Evaluation'!$A$56:$J$346,8,0)&amp;""</f>
        <v/>
      </c>
      <c r="I133" s="205" t="str">
        <f>VLOOKUP($A133,'Institution Evaluation'!$A$56:$J$346,9,0)&amp;""</f>
        <v/>
      </c>
      <c r="J133" s="65" t="str">
        <f>IF(VLOOKUP($A133,'Institution Evaluation'!$A$56:$J$346,10,0)=TRUE,"Yes","")</f>
        <v/>
      </c>
    </row>
    <row r="134" spans="1:10" ht="90">
      <c r="A134" s="25" t="s">
        <v>45</v>
      </c>
      <c r="B134" s="24" t="str">
        <f>VLOOKUP($A134,Questions!$A$2:$W$333,2,0)</f>
        <v>Does your solution have access to personal or institutional data?</v>
      </c>
      <c r="C134" s="60" t="str">
        <f>VLOOKUP($A134,'Institution Evaluation'!$A$56:$J$346,4,0)&amp;""</f>
        <v>If the agency requests Single Sign On (SSO), or we scan their internal web pages, we will may interface with their institutional data.</v>
      </c>
      <c r="D134" s="60" t="str">
        <f>VLOOKUP($A134,'Institution Evaluation'!$A$56:$J$346,3,0)&amp;""</f>
        <v>Yes</v>
      </c>
      <c r="E134" s="207" t="str">
        <f>VLOOKUP($A134,'Institution Evaluation'!$A$56:$J$346,5,0)&amp;""</f>
        <v/>
      </c>
      <c r="F134" s="39" t="str">
        <f>VLOOKUP($A134,'Institution Evaluation'!$A$56:$J$346,6,0)&amp;""</f>
        <v/>
      </c>
      <c r="G134" s="204" t="str">
        <f>VLOOKUP($A134,'Institution Evaluation'!$A$56:$J$346,7,0)&amp;""</f>
        <v/>
      </c>
      <c r="H134" s="60" t="str">
        <f>VLOOKUP($A134,'Institution Evaluation'!$A$56:$J$346,8,0)&amp;""</f>
        <v/>
      </c>
      <c r="I134" s="205" t="str">
        <f>VLOOKUP($A134,'Institution Evaluation'!$A$56:$J$346,9,0)&amp;""</f>
        <v/>
      </c>
      <c r="J134" s="65" t="str">
        <f>IF(VLOOKUP($A134,'Institution Evaluation'!$A$56:$J$346,10,0)=TRUE,"Yes","")</f>
        <v/>
      </c>
    </row>
    <row r="135" spans="1:10" s="1" customFormat="1" ht="37.35" customHeight="1">
      <c r="A135" s="80" t="str">
        <f>VLOOKUP(LEFT($A136,4),'Auto Responses'!$N$4:$O$38,2,0)&amp;""</f>
        <v xml:space="preserve"> Documentation</v>
      </c>
      <c r="B135" s="30"/>
      <c r="C135" s="40"/>
      <c r="D135" s="40"/>
      <c r="E135" s="148" t="s">
        <v>552</v>
      </c>
      <c r="F135" s="40"/>
      <c r="G135" s="40"/>
      <c r="H135" s="40"/>
      <c r="I135" s="40"/>
      <c r="J135" s="40"/>
    </row>
    <row r="136" spans="1:10" ht="40.5">
      <c r="A136" s="25" t="s">
        <v>50</v>
      </c>
      <c r="B136" s="24" t="str">
        <f>VLOOKUP($A136,Questions!$A$2:$W$333,2,0)</f>
        <v>Do you have a well-documented business continuity plan (BCP), with a clear owner, that is tested annually?*</v>
      </c>
      <c r="C136" s="60" t="str">
        <f>VLOOKUP($A136,'Institution Evaluation'!$A$56:$J$346,4,0)&amp;""</f>
        <v/>
      </c>
      <c r="D136" s="60" t="str">
        <f>VLOOKUP($A136,'Institution Evaluation'!$A$56:$J$346,3,0)&amp;""</f>
        <v>Yes</v>
      </c>
      <c r="E136" s="207" t="str">
        <f>VLOOKUP($A136,'Institution Evaluation'!$A$56:$J$346,5,0)&amp;""</f>
        <v/>
      </c>
      <c r="F136" s="39" t="str">
        <f>VLOOKUP($A136,'Institution Evaluation'!$A$56:$J$346,6,0)&amp;""</f>
        <v>Yes</v>
      </c>
      <c r="G136" s="204" t="str">
        <f>VLOOKUP($A136,'Institution Evaluation'!$A$56:$J$346,7,0)&amp;""</f>
        <v/>
      </c>
      <c r="H136" s="60" t="str">
        <f>VLOOKUP($A136,'Institution Evaluation'!$A$56:$J$346,8,0)&amp;""</f>
        <v>Critical Importance</v>
      </c>
      <c r="I136" s="205" t="str">
        <f>VLOOKUP($A136,'Institution Evaluation'!$A$56:$J$346,9,0)&amp;""</f>
        <v/>
      </c>
      <c r="J136" s="65" t="str">
        <f>IF(VLOOKUP($A136,'Institution Evaluation'!$A$56:$J$346,10,0)=TRUE,"Yes","")</f>
        <v/>
      </c>
    </row>
    <row r="137" spans="1:10" ht="15">
      <c r="A137" s="25" t="s">
        <v>54</v>
      </c>
      <c r="B137" s="24" t="str">
        <f>VLOOKUP($A137,Questions!$A$2:$W$333,2,0)</f>
        <v>Have you undergone a SSAE 18/SOC 2 audit?</v>
      </c>
      <c r="C137" s="60" t="str">
        <f>VLOOKUP($A137,'Institution Evaluation'!$A$56:$J$346,4,0)&amp;""</f>
        <v/>
      </c>
      <c r="D137" s="60" t="str">
        <f>VLOOKUP($A137,'Institution Evaluation'!$A$56:$J$346,3,0)&amp;""</f>
        <v>No</v>
      </c>
      <c r="E137" s="207" t="str">
        <f>VLOOKUP($A137,'Institution Evaluation'!$A$56:$J$346,5,0)&amp;""</f>
        <v/>
      </c>
      <c r="F137" s="39" t="str">
        <f>VLOOKUP($A137,'Institution Evaluation'!$A$56:$J$346,6,0)&amp;""</f>
        <v>Yes</v>
      </c>
      <c r="G137" s="204" t="str">
        <f>VLOOKUP($A137,'Institution Evaluation'!$A$56:$J$346,7,0)&amp;""</f>
        <v/>
      </c>
      <c r="H137" s="60" t="str">
        <f>VLOOKUP($A137,'Institution Evaluation'!$A$56:$J$346,8,0)&amp;""</f>
        <v>Standard Importance</v>
      </c>
      <c r="I137" s="205" t="str">
        <f>VLOOKUP($A137,'Institution Evaluation'!$A$56:$J$346,9,0)&amp;""</f>
        <v/>
      </c>
      <c r="J137" s="65" t="str">
        <f>IF(VLOOKUP($A137,'Institution Evaluation'!$A$56:$J$346,10,0)=TRUE,"Yes","")</f>
        <v/>
      </c>
    </row>
    <row r="138" spans="1:10" ht="40.5">
      <c r="A138" s="25" t="s">
        <v>56</v>
      </c>
      <c r="B138" s="24" t="str">
        <f>VLOOKUP($A138,Questions!$A$2:$W$333,2,0)</f>
        <v>Do you conform with a specific industry standard security framework (e.g., NIST Cybersecurity Framework, CIS Controls, ISO 27001, etc.)?</v>
      </c>
      <c r="C138" s="60" t="str">
        <f>VLOOKUP($A138,'Institution Evaluation'!$A$56:$J$346,4,0)&amp;""</f>
        <v/>
      </c>
      <c r="D138" s="60" t="str">
        <f>VLOOKUP($A138,'Institution Evaluation'!$A$56:$J$346,3,0)&amp;""</f>
        <v>Yes</v>
      </c>
      <c r="E138" s="207" t="str">
        <f>VLOOKUP($A138,'Institution Evaluation'!$A$56:$J$346,5,0)&amp;""</f>
        <v/>
      </c>
      <c r="F138" s="39" t="str">
        <f>VLOOKUP($A138,'Institution Evaluation'!$A$56:$J$346,6,0)&amp;""</f>
        <v>Yes</v>
      </c>
      <c r="G138" s="204" t="str">
        <f>VLOOKUP($A138,'Institution Evaluation'!$A$56:$J$346,7,0)&amp;""</f>
        <v/>
      </c>
      <c r="H138" s="60" t="str">
        <f>VLOOKUP($A138,'Institution Evaluation'!$A$56:$J$346,8,0)&amp;""</f>
        <v>Standard Importance</v>
      </c>
      <c r="I138" s="205" t="str">
        <f>VLOOKUP($A138,'Institution Evaluation'!$A$56:$J$346,9,0)&amp;""</f>
        <v/>
      </c>
      <c r="J138" s="65" t="str">
        <f>IF(VLOOKUP($A138,'Institution Evaluation'!$A$56:$J$346,10,0)=TRUE,"Yes","")</f>
        <v/>
      </c>
    </row>
    <row r="139" spans="1:10" ht="40.5">
      <c r="A139" s="25" t="s">
        <v>58</v>
      </c>
      <c r="B139" s="24" t="str">
        <f>VLOOKUP($A139,Questions!$A$2:$W$333,2,0)</f>
        <v>Can you provide overall system and/or application architecture diagrams, including a full description of the data flow for all components of the system?</v>
      </c>
      <c r="C139" s="60" t="str">
        <f>VLOOKUP($A139,'Institution Evaluation'!$A$56:$J$346,4,0)&amp;""</f>
        <v/>
      </c>
      <c r="D139" s="60" t="str">
        <f>VLOOKUP($A139,'Institution Evaluation'!$A$56:$J$346,3,0)&amp;""</f>
        <v>Yes</v>
      </c>
      <c r="E139" s="207" t="str">
        <f>VLOOKUP($A139,'Institution Evaluation'!$A$56:$J$346,5,0)&amp;""</f>
        <v/>
      </c>
      <c r="F139" s="39" t="str">
        <f>VLOOKUP($A139,'Institution Evaluation'!$A$56:$J$346,6,0)&amp;""</f>
        <v>Yes</v>
      </c>
      <c r="G139" s="204" t="str">
        <f>VLOOKUP($A139,'Institution Evaluation'!$A$56:$J$346,7,0)&amp;""</f>
        <v/>
      </c>
      <c r="H139" s="60" t="str">
        <f>VLOOKUP($A139,'Institution Evaluation'!$A$56:$J$346,8,0)&amp;""</f>
        <v>Standard Importance</v>
      </c>
      <c r="I139" s="205" t="str">
        <f>VLOOKUP($A139,'Institution Evaluation'!$A$56:$J$346,9,0)&amp;""</f>
        <v/>
      </c>
      <c r="J139" s="65" t="str">
        <f>IF(VLOOKUP($A139,'Institution Evaluation'!$A$56:$J$346,10,0)=TRUE,"Yes","")</f>
        <v/>
      </c>
    </row>
    <row r="140" spans="1:10" ht="15">
      <c r="A140" s="25" t="s">
        <v>60</v>
      </c>
      <c r="B140" s="24" t="str">
        <f>VLOOKUP($A140,Questions!$A$2:$W$333,2,0)</f>
        <v>Does your organization have a data privacy policy?</v>
      </c>
      <c r="C140" s="60" t="str">
        <f>VLOOKUP($A140,'Institution Evaluation'!$A$56:$J$346,4,0)&amp;""</f>
        <v/>
      </c>
      <c r="D140" s="60" t="str">
        <f>VLOOKUP($A140,'Institution Evaluation'!$A$56:$J$346,3,0)&amp;""</f>
        <v>Yes</v>
      </c>
      <c r="E140" s="207" t="str">
        <f>VLOOKUP($A140,'Institution Evaluation'!$A$56:$J$346,5,0)&amp;""</f>
        <v/>
      </c>
      <c r="F140" s="39" t="str">
        <f>VLOOKUP($A140,'Institution Evaluation'!$A$56:$J$346,6,0)&amp;""</f>
        <v>Yes</v>
      </c>
      <c r="G140" s="204" t="str">
        <f>VLOOKUP($A140,'Institution Evaluation'!$A$56:$J$346,7,0)&amp;""</f>
        <v/>
      </c>
      <c r="H140" s="60" t="str">
        <f>VLOOKUP($A140,'Institution Evaluation'!$A$56:$J$346,8,0)&amp;""</f>
        <v>Standard Importance</v>
      </c>
      <c r="I140" s="205" t="str">
        <f>VLOOKUP($A140,'Institution Evaluation'!$A$56:$J$346,9,0)&amp;""</f>
        <v/>
      </c>
      <c r="J140" s="65" t="str">
        <f>IF(VLOOKUP($A140,'Institution Evaluation'!$A$56:$J$346,10,0)=TRUE,"Yes","")</f>
        <v/>
      </c>
    </row>
    <row r="141" spans="1:10" ht="40.5">
      <c r="A141" s="25" t="s">
        <v>62</v>
      </c>
      <c r="B141" s="24" t="str">
        <f>VLOOKUP($A141,Questions!$A$2:$W$333,2,0)</f>
        <v>Do you have a documented, and currently implemented, employee onboarding and offboarding policy?</v>
      </c>
      <c r="C141" s="60" t="str">
        <f>VLOOKUP($A141,'Institution Evaluation'!$A$56:$J$346,4,0)&amp;""</f>
        <v/>
      </c>
      <c r="D141" s="60" t="str">
        <f>VLOOKUP($A141,'Institution Evaluation'!$A$56:$J$346,3,0)&amp;""</f>
        <v>Yes</v>
      </c>
      <c r="E141" s="207" t="str">
        <f>VLOOKUP($A141,'Institution Evaluation'!$A$56:$J$346,5,0)&amp;""</f>
        <v/>
      </c>
      <c r="F141" s="39" t="str">
        <f>VLOOKUP($A141,'Institution Evaluation'!$A$56:$J$346,6,0)&amp;""</f>
        <v>Yes</v>
      </c>
      <c r="G141" s="204" t="str">
        <f>VLOOKUP($A141,'Institution Evaluation'!$A$56:$J$346,7,0)&amp;""</f>
        <v/>
      </c>
      <c r="H141" s="60" t="str">
        <f>VLOOKUP($A141,'Institution Evaluation'!$A$56:$J$346,8,0)&amp;""</f>
        <v>Standard Importance</v>
      </c>
      <c r="I141" s="205" t="str">
        <f>VLOOKUP($A141,'Institution Evaluation'!$A$56:$J$346,9,0)&amp;""</f>
        <v/>
      </c>
      <c r="J141" s="65" t="str">
        <f>IF(VLOOKUP($A141,'Institution Evaluation'!$A$56:$J$346,10,0)=TRUE,"Yes","")</f>
        <v/>
      </c>
    </row>
    <row r="142" spans="1:10" s="1" customFormat="1" ht="37.35" customHeight="1">
      <c r="A142" s="80" t="str">
        <f>VLOOKUP(LEFT($A143,4),'Auto Responses'!$N$4:$O$38,2,0)&amp;""</f>
        <v xml:space="preserve"> IT Accessibility</v>
      </c>
      <c r="B142" s="30"/>
      <c r="C142" s="40"/>
      <c r="D142" s="40"/>
      <c r="E142" s="148" t="s">
        <v>552</v>
      </c>
      <c r="F142" s="40"/>
      <c r="G142" s="40"/>
      <c r="H142" s="40"/>
      <c r="I142" s="40"/>
      <c r="J142" s="40"/>
    </row>
    <row r="143" spans="1:10" ht="27" customHeight="1">
      <c r="A143" s="25" t="s">
        <v>269</v>
      </c>
      <c r="B143" s="24" t="str">
        <f>VLOOKUP($A143,Questions!$A$2:$W$333,2,0)</f>
        <v>Web Link to Accessibility Statement or VPAT</v>
      </c>
      <c r="C143" s="328" t="str">
        <f>VLOOKUP($A143,'Institution Evaluation'!$A$56:$J$346,4,0)&amp;""</f>
        <v/>
      </c>
      <c r="D143" s="330" t="str">
        <f>VLOOKUP($A143,'Institution Evaluation'!$A$56:$J$346,3,0)&amp;""</f>
        <v>https://iaccessible.com/wp-content/uploads/2025/04/iAccessible-VPAT-2025.pdf</v>
      </c>
      <c r="E143" s="207" t="str">
        <f>VLOOKUP($A143,'Institution Evaluation'!$A$56:$J$346,5,0)&amp;""</f>
        <v/>
      </c>
      <c r="F143" s="39" t="str">
        <f>VLOOKUP($A143,'Institution Evaluation'!$A$56:$J$346,6,0)&amp;""</f>
        <v/>
      </c>
      <c r="G143" s="204" t="str">
        <f>VLOOKUP($A143,'Institution Evaluation'!$A$56:$J$346,7,0)&amp;""</f>
        <v/>
      </c>
      <c r="H143" s="60" t="str">
        <f>VLOOKUP($A143,'Institution Evaluation'!$A$56:$J$346,8,0)&amp;""</f>
        <v>Standard Importance</v>
      </c>
      <c r="I143" s="205" t="str">
        <f>VLOOKUP($A143,'Institution Evaluation'!$A$56:$J$346,9,0)&amp;""</f>
        <v/>
      </c>
      <c r="J143" s="65" t="str">
        <f>IF(VLOOKUP($A143,'Institution Evaluation'!$A$56:$J$346,10,0)=TRUE,"Yes","")</f>
        <v/>
      </c>
    </row>
    <row r="144" spans="1:10" ht="40.5">
      <c r="A144" s="25" t="s">
        <v>272</v>
      </c>
      <c r="B144" s="24" t="str">
        <f>VLOOKUP($A144,Questions!$A$2:$W$333,2,0)</f>
        <v>Will your company agree to meet your stated accessibility standard or WCAG 2.1 AA as part of your contractual agreement for the solution?*</v>
      </c>
      <c r="C144" s="60" t="str">
        <f>VLOOKUP($A144,'Institution Evaluation'!$A$56:$J$346,4,0)&amp;""</f>
        <v/>
      </c>
      <c r="D144" s="60" t="str">
        <f>VLOOKUP($A144,'Institution Evaluation'!$A$56:$J$346,3,0)&amp;""</f>
        <v>Yes</v>
      </c>
      <c r="E144" s="207" t="str">
        <f>VLOOKUP($A144,'Institution Evaluation'!$A$56:$J$346,5,0)&amp;""</f>
        <v/>
      </c>
      <c r="F144" s="39" t="str">
        <f>VLOOKUP($A144,'Institution Evaluation'!$A$56:$J$346,6,0)&amp;""</f>
        <v>Yes</v>
      </c>
      <c r="G144" s="204" t="str">
        <f>VLOOKUP($A144,'Institution Evaluation'!$A$56:$J$346,7,0)&amp;""</f>
        <v/>
      </c>
      <c r="H144" s="60" t="str">
        <f>VLOOKUP($A144,'Institution Evaluation'!$A$56:$J$346,8,0)&amp;""</f>
        <v>Critical Importance</v>
      </c>
      <c r="I144" s="205" t="str">
        <f>VLOOKUP($A144,'Institution Evaluation'!$A$56:$J$346,9,0)&amp;""</f>
        <v/>
      </c>
      <c r="J144" s="65" t="str">
        <f>IF(VLOOKUP($A144,'Institution Evaluation'!$A$56:$J$346,10,0)=TRUE,"Yes","")</f>
        <v/>
      </c>
    </row>
    <row r="145" spans="1:10" s="1" customFormat="1" ht="37.35" customHeight="1">
      <c r="A145" s="80" t="str">
        <f>VLOOKUP(LEFT($A146,4),'Auto Responses'!$N$4:$O$38,2,0)&amp;""</f>
        <v xml:space="preserve"> Assessment of Third Parties</v>
      </c>
      <c r="B145" s="30"/>
      <c r="C145" s="40"/>
      <c r="D145" s="40"/>
      <c r="E145" s="148" t="s">
        <v>552</v>
      </c>
      <c r="F145" s="40"/>
      <c r="G145" s="40"/>
      <c r="H145" s="40"/>
      <c r="I145" s="40"/>
      <c r="J145" s="40"/>
    </row>
    <row r="146" spans="1:10" ht="40.5">
      <c r="A146" s="25" t="s">
        <v>64</v>
      </c>
      <c r="B146" s="24" t="str">
        <f>VLOOKUP($A146,Questions!$A$2:$W$333,2,0)</f>
        <v>Do you perform security assessments of third-party companies with which you share data (e.g., hosting providers, cloud services, PaaS, IaaS, SaaS)?*</v>
      </c>
      <c r="C146" s="60" t="str">
        <f>VLOOKUP($A146,'Institution Evaluation'!$A$56:$J$346,4,0)&amp;""</f>
        <v/>
      </c>
      <c r="D146" s="60" t="str">
        <f>VLOOKUP($A146,'Institution Evaluation'!$A$56:$J$346,3,0)&amp;""</f>
        <v>Yes</v>
      </c>
      <c r="E146" s="207" t="str">
        <f>VLOOKUP($A146,'Institution Evaluation'!$A$56:$J$346,5,0)&amp;""</f>
        <v/>
      </c>
      <c r="F146" s="39" t="str">
        <f>VLOOKUP($A146,'Institution Evaluation'!$A$56:$J$346,6,0)&amp;""</f>
        <v>Yes</v>
      </c>
      <c r="G146" s="204" t="str">
        <f>VLOOKUP($A146,'Institution Evaluation'!$A$56:$J$346,7,0)&amp;""</f>
        <v/>
      </c>
      <c r="H146" s="60" t="str">
        <f>VLOOKUP($A146,'Institution Evaluation'!$A$56:$J$346,8,0)&amp;""</f>
        <v>Critical Importance</v>
      </c>
      <c r="I146" s="205" t="str">
        <f>VLOOKUP($A146,'Institution Evaluation'!$A$56:$J$346,9,0)&amp;""</f>
        <v/>
      </c>
      <c r="J146" s="65" t="str">
        <f>IF(VLOOKUP($A146,'Institution Evaluation'!$A$56:$J$346,10,0)=TRUE,"Yes","")</f>
        <v/>
      </c>
    </row>
    <row r="147" spans="1:10" ht="27">
      <c r="A147" s="25" t="s">
        <v>66</v>
      </c>
      <c r="B147" s="24" t="str">
        <f>VLOOKUP($A147,Questions!$A$2:$W$333,2,0)</f>
        <v>Do you have contractual language in place with third parties governing access to institutional data?*</v>
      </c>
      <c r="C147" s="60" t="str">
        <f>VLOOKUP($A147,'Institution Evaluation'!$A$56:$J$346,4,0)&amp;""</f>
        <v/>
      </c>
      <c r="D147" s="60" t="str">
        <f>VLOOKUP($A147,'Institution Evaluation'!$A$56:$J$346,3,0)&amp;""</f>
        <v>Yes</v>
      </c>
      <c r="E147" s="207" t="str">
        <f>VLOOKUP($A147,'Institution Evaluation'!$A$56:$J$346,5,0)&amp;""</f>
        <v/>
      </c>
      <c r="F147" s="39" t="str">
        <f>VLOOKUP($A147,'Institution Evaluation'!$A$56:$J$346,6,0)&amp;""</f>
        <v>Yes</v>
      </c>
      <c r="G147" s="204" t="str">
        <f>VLOOKUP($A147,'Institution Evaluation'!$A$56:$J$346,7,0)&amp;""</f>
        <v/>
      </c>
      <c r="H147" s="60" t="str">
        <f>VLOOKUP($A147,'Institution Evaluation'!$A$56:$J$346,8,0)&amp;""</f>
        <v>Critical Importance</v>
      </c>
      <c r="I147" s="205" t="str">
        <f>VLOOKUP($A147,'Institution Evaluation'!$A$56:$J$346,9,0)&amp;""</f>
        <v/>
      </c>
      <c r="J147" s="65" t="str">
        <f>IF(VLOOKUP($A147,'Institution Evaluation'!$A$56:$J$346,10,0)=TRUE,"Yes","")</f>
        <v/>
      </c>
    </row>
    <row r="148" spans="1:10" ht="27">
      <c r="A148" s="25" t="s">
        <v>68</v>
      </c>
      <c r="B148" s="24" t="str">
        <f>VLOOKUP($A148,Questions!$A$2:$W$333,2,0)</f>
        <v>Do the contracts in place with these third parties address liability in the event of a data breach?*</v>
      </c>
      <c r="C148" s="60" t="str">
        <f>VLOOKUP($A148,'Institution Evaluation'!$A$56:$J$346,4,0)&amp;""</f>
        <v/>
      </c>
      <c r="D148" s="60" t="str">
        <f>VLOOKUP($A148,'Institution Evaluation'!$A$56:$J$346,3,0)&amp;""</f>
        <v>Yes</v>
      </c>
      <c r="E148" s="207" t="str">
        <f>VLOOKUP($A148,'Institution Evaluation'!$A$56:$J$346,5,0)&amp;""</f>
        <v/>
      </c>
      <c r="F148" s="39" t="str">
        <f>VLOOKUP($A148,'Institution Evaluation'!$A$56:$J$346,6,0)&amp;""</f>
        <v>Yes</v>
      </c>
      <c r="G148" s="204" t="str">
        <f>VLOOKUP($A148,'Institution Evaluation'!$A$56:$J$346,7,0)&amp;""</f>
        <v/>
      </c>
      <c r="H148" s="60" t="str">
        <f>VLOOKUP($A148,'Institution Evaluation'!$A$56:$J$346,8,0)&amp;""</f>
        <v>Critical Importance</v>
      </c>
      <c r="I148" s="205" t="str">
        <f>VLOOKUP($A148,'Institution Evaluation'!$A$56:$J$346,9,0)&amp;""</f>
        <v/>
      </c>
      <c r="J148" s="65" t="str">
        <f>IF(VLOOKUP($A148,'Institution Evaluation'!$A$56:$J$346,10,0)=TRUE,"Yes","")</f>
        <v/>
      </c>
    </row>
    <row r="149" spans="1:10" ht="27">
      <c r="A149" s="25" t="s">
        <v>69</v>
      </c>
      <c r="B149" s="24" t="str">
        <f>VLOOKUP($A149,Questions!$A$2:$W$333,2,0)</f>
        <v>Do you have an implemented third-party management strategy?*</v>
      </c>
      <c r="C149" s="60" t="str">
        <f>VLOOKUP($A149,'Institution Evaluation'!$A$56:$J$346,4,0)&amp;""</f>
        <v/>
      </c>
      <c r="D149" s="60" t="str">
        <f>VLOOKUP($A149,'Institution Evaluation'!$A$56:$J$346,3,0)&amp;""</f>
        <v>Yes</v>
      </c>
      <c r="E149" s="207" t="str">
        <f>VLOOKUP($A149,'Institution Evaluation'!$A$56:$J$346,5,0)&amp;""</f>
        <v/>
      </c>
      <c r="F149" s="39" t="str">
        <f>VLOOKUP($A149,'Institution Evaluation'!$A$56:$J$346,6,0)&amp;""</f>
        <v>Yes</v>
      </c>
      <c r="G149" s="204" t="str">
        <f>VLOOKUP($A149,'Institution Evaluation'!$A$56:$J$346,7,0)&amp;""</f>
        <v/>
      </c>
      <c r="H149" s="60" t="str">
        <f>VLOOKUP($A149,'Institution Evaluation'!$A$56:$J$346,8,0)&amp;""</f>
        <v>Critical Importance</v>
      </c>
      <c r="I149" s="205" t="str">
        <f>VLOOKUP($A149,'Institution Evaluation'!$A$56:$J$346,9,0)&amp;""</f>
        <v/>
      </c>
      <c r="J149" s="65" t="str">
        <f>IF(VLOOKUP($A149,'Institution Evaluation'!$A$56:$J$346,10,0)=TRUE,"Yes","")</f>
        <v/>
      </c>
    </row>
    <row r="150" spans="1:10" s="1" customFormat="1" ht="37.35" customHeight="1">
      <c r="A150" s="80" t="str">
        <f>VLOOKUP(LEFT($A151,4),'Auto Responses'!$N$4:$O$38,2,0)&amp;""</f>
        <v xml:space="preserve"> Consulting Services</v>
      </c>
      <c r="B150" s="30"/>
      <c r="C150" s="40"/>
      <c r="D150" s="40"/>
      <c r="E150" s="148" t="s">
        <v>552</v>
      </c>
      <c r="F150" s="40"/>
      <c r="G150" s="40"/>
      <c r="H150" s="40"/>
      <c r="I150" s="40"/>
      <c r="J150" s="40"/>
    </row>
    <row r="151" spans="1:10" ht="27">
      <c r="A151" s="25" t="s">
        <v>295</v>
      </c>
      <c r="B151" s="24" t="str">
        <f>VLOOKUP($A151,Questions!$A$2:$W$333,2,0)</f>
        <v>Will the consultant require access to the institution's network resources?*</v>
      </c>
      <c r="C151" s="60" t="str">
        <f>VLOOKUP($A151,'Institution Evaluation'!$A$56:$J$346,4,0)&amp;""</f>
        <v/>
      </c>
      <c r="D151" s="60" t="str">
        <f>VLOOKUP($A151,'Institution Evaluation'!$A$56:$J$346,3,0)&amp;""</f>
        <v>No</v>
      </c>
      <c r="E151" s="207" t="str">
        <f>VLOOKUP($A151,'Institution Evaluation'!$A$56:$J$346,5,0)&amp;""</f>
        <v/>
      </c>
      <c r="F151" s="39" t="str">
        <f>VLOOKUP($A151,'Institution Evaluation'!$A$56:$J$346,6,0)&amp;""</f>
        <v>No</v>
      </c>
      <c r="G151" s="204" t="str">
        <f>VLOOKUP($A151,'Institution Evaluation'!$A$56:$J$346,7,0)&amp;""</f>
        <v/>
      </c>
      <c r="H151" s="60" t="str">
        <f>VLOOKUP($A151,'Institution Evaluation'!$A$56:$J$346,8,0)&amp;""</f>
        <v>Critical Importance</v>
      </c>
      <c r="I151" s="205" t="str">
        <f>VLOOKUP($A151,'Institution Evaluation'!$A$56:$J$346,9,0)&amp;""</f>
        <v/>
      </c>
      <c r="J151" s="65" t="str">
        <f>IF(VLOOKUP($A151,'Institution Evaluation'!$A$56:$J$346,10,0)=TRUE,"Yes","")</f>
        <v/>
      </c>
    </row>
    <row r="152" spans="1:10" ht="27">
      <c r="A152" s="25" t="s">
        <v>296</v>
      </c>
      <c r="B152" s="24" t="str">
        <f>VLOOKUP($A152,Questions!$A$2:$W$333,2,0)</f>
        <v>Has the consultant received training on (sensitive, HIPAA, PCI, etc.) data handling?*</v>
      </c>
      <c r="C152" s="60" t="str">
        <f>VLOOKUP($A152,'Institution Evaluation'!$A$56:$J$346,4,0)&amp;""</f>
        <v/>
      </c>
      <c r="D152" s="60" t="str">
        <f>VLOOKUP($A152,'Institution Evaluation'!$A$56:$J$346,3,0)&amp;""</f>
        <v>Yes</v>
      </c>
      <c r="E152" s="207" t="str">
        <f>VLOOKUP($A152,'Institution Evaluation'!$A$56:$J$346,5,0)&amp;""</f>
        <v/>
      </c>
      <c r="F152" s="39" t="str">
        <f>VLOOKUP($A152,'Institution Evaluation'!$A$56:$J$346,6,0)&amp;""</f>
        <v>Yes</v>
      </c>
      <c r="G152" s="204" t="str">
        <f>VLOOKUP($A152,'Institution Evaluation'!$A$56:$J$346,7,0)&amp;""</f>
        <v/>
      </c>
      <c r="H152" s="60" t="str">
        <f>VLOOKUP($A152,'Institution Evaluation'!$A$56:$J$346,8,0)&amp;""</f>
        <v>Critical Importance</v>
      </c>
      <c r="I152" s="205" t="str">
        <f>VLOOKUP($A152,'Institution Evaluation'!$A$56:$J$346,9,0)&amp;""</f>
        <v/>
      </c>
      <c r="J152" s="65" t="str">
        <f>IF(VLOOKUP($A152,'Institution Evaluation'!$A$56:$J$346,10,0)=TRUE,"Yes","")</f>
        <v/>
      </c>
    </row>
    <row r="153" spans="1:10" ht="27">
      <c r="A153" s="25" t="s">
        <v>297</v>
      </c>
      <c r="B153" s="24" t="str">
        <f>VLOOKUP($A153,Questions!$A$2:$W$333,2,0)</f>
        <v>Is the data encrypted (at rest) while in the consultant's possession?*</v>
      </c>
      <c r="C153" s="60" t="str">
        <f>VLOOKUP($A153,'Institution Evaluation'!$A$56:$J$346,4,0)&amp;""</f>
        <v/>
      </c>
      <c r="D153" s="60" t="str">
        <f>VLOOKUP($A153,'Institution Evaluation'!$A$56:$J$346,3,0)&amp;""</f>
        <v>Yes</v>
      </c>
      <c r="E153" s="207" t="str">
        <f>VLOOKUP($A153,'Institution Evaluation'!$A$56:$J$346,5,0)&amp;""</f>
        <v/>
      </c>
      <c r="F153" s="39" t="str">
        <f>VLOOKUP($A153,'Institution Evaluation'!$A$56:$J$346,6,0)&amp;""</f>
        <v>Yes</v>
      </c>
      <c r="G153" s="204" t="str">
        <f>VLOOKUP($A153,'Institution Evaluation'!$A$56:$J$346,7,0)&amp;""</f>
        <v/>
      </c>
      <c r="H153" s="60" t="str">
        <f>VLOOKUP($A153,'Institution Evaluation'!$A$56:$J$346,8,0)&amp;""</f>
        <v>Critical Importance</v>
      </c>
      <c r="I153" s="205" t="str">
        <f>VLOOKUP($A153,'Institution Evaluation'!$A$56:$J$346,9,0)&amp;""</f>
        <v/>
      </c>
      <c r="J153" s="65" t="str">
        <f>IF(VLOOKUP($A153,'Institution Evaluation'!$A$56:$J$346,10,0)=TRUE,"Yes","")</f>
        <v/>
      </c>
    </row>
    <row r="154" spans="1:10" ht="27">
      <c r="A154" s="25" t="s">
        <v>298</v>
      </c>
      <c r="B154" s="24" t="str">
        <f>VLOOKUP($A154,Questions!$A$2:$W$333,2,0)</f>
        <v>Can access be restricted based on source IP address?*</v>
      </c>
      <c r="C154" s="60" t="str">
        <f>VLOOKUP($A154,'Institution Evaluation'!$A$56:$J$346,4,0)&amp;""</f>
        <v/>
      </c>
      <c r="D154" s="60" t="str">
        <f>VLOOKUP($A154,'Institution Evaluation'!$A$56:$J$346,3,0)&amp;""</f>
        <v>Yes</v>
      </c>
      <c r="E154" s="207" t="str">
        <f>VLOOKUP($A154,'Institution Evaluation'!$A$56:$J$346,5,0)&amp;""</f>
        <v/>
      </c>
      <c r="F154" s="39" t="str">
        <f>VLOOKUP($A154,'Institution Evaluation'!$A$56:$J$346,6,0)&amp;""</f>
        <v>Yes</v>
      </c>
      <c r="G154" s="204" t="str">
        <f>VLOOKUP($A154,'Institution Evaluation'!$A$56:$J$346,7,0)&amp;""</f>
        <v/>
      </c>
      <c r="H154" s="60" t="str">
        <f>VLOOKUP($A154,'Institution Evaluation'!$A$56:$J$346,8,0)&amp;""</f>
        <v>Critical Importance</v>
      </c>
      <c r="I154" s="205" t="str">
        <f>VLOOKUP($A154,'Institution Evaluation'!$A$56:$J$346,9,0)&amp;""</f>
        <v/>
      </c>
      <c r="J154" s="65" t="str">
        <f>IF(VLOOKUP($A154,'Institution Evaluation'!$A$56:$J$346,10,0)=TRUE,"Yes","")</f>
        <v/>
      </c>
    </row>
    <row r="155" spans="1:10" ht="15">
      <c r="A155" s="25" t="s">
        <v>299</v>
      </c>
      <c r="B155" s="24" t="str">
        <f>VLOOKUP($A155,Questions!$A$2:$W$333,2,0)</f>
        <v>Will the consulting take place on-premises?</v>
      </c>
      <c r="C155" s="60" t="str">
        <f>VLOOKUP($A155,'Institution Evaluation'!$A$56:$J$346,4,0)&amp;""</f>
        <v/>
      </c>
      <c r="D155" s="60" t="str">
        <f>VLOOKUP($A155,'Institution Evaluation'!$A$56:$J$346,3,0)&amp;""</f>
        <v>No</v>
      </c>
      <c r="E155" s="207" t="str">
        <f>VLOOKUP($A155,'Institution Evaluation'!$A$56:$J$346,5,0)&amp;""</f>
        <v/>
      </c>
      <c r="F155" s="39" t="str">
        <f>VLOOKUP($A155,'Institution Evaluation'!$A$56:$J$346,6,0)&amp;""</f>
        <v>No</v>
      </c>
      <c r="G155" s="204" t="str">
        <f>VLOOKUP($A155,'Institution Evaluation'!$A$56:$J$346,7,0)&amp;""</f>
        <v/>
      </c>
      <c r="H155" s="60" t="str">
        <f>VLOOKUP($A155,'Institution Evaluation'!$A$56:$J$346,8,0)&amp;""</f>
        <v>Standard Importance</v>
      </c>
      <c r="I155" s="205" t="str">
        <f>VLOOKUP($A155,'Institution Evaluation'!$A$56:$J$346,9,0)&amp;""</f>
        <v/>
      </c>
      <c r="J155" s="65" t="str">
        <f>IF(VLOOKUP($A155,'Institution Evaluation'!$A$56:$J$346,10,0)=TRUE,"Yes","")</f>
        <v/>
      </c>
    </row>
    <row r="156" spans="1:10" ht="27">
      <c r="A156" s="25" t="s">
        <v>301</v>
      </c>
      <c r="B156" s="24" t="str">
        <f>VLOOKUP($A156,Questions!$A$2:$W$333,2,0)</f>
        <v>Will the consultant require access to hardware in the institution's data centers?</v>
      </c>
      <c r="C156" s="60" t="str">
        <f>VLOOKUP($A156,'Institution Evaluation'!$A$56:$J$346,4,0)&amp;""</f>
        <v/>
      </c>
      <c r="D156" s="60" t="str">
        <f>VLOOKUP($A156,'Institution Evaluation'!$A$56:$J$346,3,0)&amp;""</f>
        <v>No</v>
      </c>
      <c r="E156" s="207" t="str">
        <f>VLOOKUP($A156,'Institution Evaluation'!$A$56:$J$346,5,0)&amp;""</f>
        <v/>
      </c>
      <c r="F156" s="39" t="str">
        <f>VLOOKUP($A156,'Institution Evaluation'!$A$56:$J$346,6,0)&amp;""</f>
        <v>No</v>
      </c>
      <c r="G156" s="204" t="str">
        <f>VLOOKUP($A156,'Institution Evaluation'!$A$56:$J$346,7,0)&amp;""</f>
        <v/>
      </c>
      <c r="H156" s="60" t="str">
        <f>VLOOKUP($A156,'Institution Evaluation'!$A$56:$J$346,8,0)&amp;""</f>
        <v>Standard Importance</v>
      </c>
      <c r="I156" s="205" t="str">
        <f>VLOOKUP($A156,'Institution Evaluation'!$A$56:$J$346,9,0)&amp;""</f>
        <v/>
      </c>
      <c r="J156" s="65" t="str">
        <f>IF(VLOOKUP($A156,'Institution Evaluation'!$A$56:$J$346,10,0)=TRUE,"Yes","")</f>
        <v/>
      </c>
    </row>
    <row r="157" spans="1:10" ht="27">
      <c r="A157" s="25" t="s">
        <v>302</v>
      </c>
      <c r="B157" s="24" t="str">
        <f>VLOOKUP($A157,Questions!$A$2:$W$333,2,0)</f>
        <v>Will the consultant require an account within the institution's domain (@*.edu)?</v>
      </c>
      <c r="C157" s="60" t="str">
        <f>VLOOKUP($A157,'Institution Evaluation'!$A$56:$J$346,4,0)&amp;""</f>
        <v/>
      </c>
      <c r="D157" s="60" t="str">
        <f>VLOOKUP($A157,'Institution Evaluation'!$A$56:$J$346,3,0)&amp;""</f>
        <v>No</v>
      </c>
      <c r="E157" s="207" t="str">
        <f>VLOOKUP($A157,'Institution Evaluation'!$A$56:$J$346,5,0)&amp;""</f>
        <v/>
      </c>
      <c r="F157" s="39" t="str">
        <f>VLOOKUP($A157,'Institution Evaluation'!$A$56:$J$346,6,0)&amp;""</f>
        <v>No</v>
      </c>
      <c r="G157" s="204" t="str">
        <f>VLOOKUP($A157,'Institution Evaluation'!$A$56:$J$346,7,0)&amp;""</f>
        <v/>
      </c>
      <c r="H157" s="60" t="str">
        <f>VLOOKUP($A157,'Institution Evaluation'!$A$56:$J$346,8,0)&amp;""</f>
        <v>Standard Importance</v>
      </c>
      <c r="I157" s="205" t="str">
        <f>VLOOKUP($A157,'Institution Evaluation'!$A$56:$J$346,9,0)&amp;""</f>
        <v/>
      </c>
      <c r="J157" s="65" t="str">
        <f>IF(VLOOKUP($A157,'Institution Evaluation'!$A$56:$J$346,10,0)=TRUE,"Yes","")</f>
        <v/>
      </c>
    </row>
    <row r="158" spans="1:10" ht="27">
      <c r="A158" s="25" t="s">
        <v>303</v>
      </c>
      <c r="B158" s="24" t="str">
        <f>VLOOKUP($A158,Questions!$A$2:$W$333,2,0)</f>
        <v>Will any data be transferred to the consultant's possession?</v>
      </c>
      <c r="C158" s="60" t="str">
        <f>VLOOKUP($A158,'Institution Evaluation'!$A$56:$J$346,4,0)&amp;""</f>
        <v/>
      </c>
      <c r="D158" s="60" t="str">
        <f>VLOOKUP($A158,'Institution Evaluation'!$A$56:$J$346,3,0)&amp;""</f>
        <v>No</v>
      </c>
      <c r="E158" s="207" t="str">
        <f>VLOOKUP($A158,'Institution Evaluation'!$A$56:$J$346,5,0)&amp;""</f>
        <v/>
      </c>
      <c r="F158" s="39" t="str">
        <f>VLOOKUP($A158,'Institution Evaluation'!$A$56:$J$346,6,0)&amp;""</f>
        <v>No</v>
      </c>
      <c r="G158" s="204" t="str">
        <f>VLOOKUP($A158,'Institution Evaluation'!$A$56:$J$346,7,0)&amp;""</f>
        <v/>
      </c>
      <c r="H158" s="60" t="str">
        <f>VLOOKUP($A158,'Institution Evaluation'!$A$56:$J$346,8,0)&amp;""</f>
        <v>Standard Importance</v>
      </c>
      <c r="I158" s="205" t="str">
        <f>VLOOKUP($A158,'Institution Evaluation'!$A$56:$J$346,9,0)&amp;""</f>
        <v/>
      </c>
      <c r="J158" s="65" t="str">
        <f>IF(VLOOKUP($A158,'Institution Evaluation'!$A$56:$J$346,10,0)=TRUE,"Yes","")</f>
        <v/>
      </c>
    </row>
    <row r="159" spans="1:10" ht="27">
      <c r="A159" s="25" t="s">
        <v>304</v>
      </c>
      <c r="B159" s="24" t="str">
        <f>VLOOKUP($A159,Questions!$A$2:$W$333,2,0)</f>
        <v>Will the consultant need remote access to the institution's network or systems?</v>
      </c>
      <c r="C159" s="60" t="str">
        <f>VLOOKUP($A159,'Institution Evaluation'!$A$56:$J$346,4,0)&amp;""</f>
        <v/>
      </c>
      <c r="D159" s="60" t="str">
        <f>VLOOKUP($A159,'Institution Evaluation'!$A$56:$J$346,3,0)&amp;""</f>
        <v/>
      </c>
      <c r="E159" s="207" t="str">
        <f>VLOOKUP($A159,'Institution Evaluation'!$A$56:$J$346,5,0)&amp;""</f>
        <v/>
      </c>
      <c r="F159" s="39" t="str">
        <f>VLOOKUP($A159,'Institution Evaluation'!$A$56:$J$346,6,0)&amp;""</f>
        <v>No</v>
      </c>
      <c r="G159" s="204" t="str">
        <f>VLOOKUP($A159,'Institution Evaluation'!$A$56:$J$346,7,0)&amp;""</f>
        <v/>
      </c>
      <c r="H159" s="60" t="str">
        <f>VLOOKUP($A159,'Institution Evaluation'!$A$56:$J$346,8,0)&amp;""</f>
        <v>Standard Importance</v>
      </c>
      <c r="I159" s="205" t="str">
        <f>VLOOKUP($A159,'Institution Evaluation'!$A$56:$J$346,9,0)&amp;""</f>
        <v/>
      </c>
      <c r="J159" s="65" t="str">
        <f>IF(VLOOKUP($A159,'Institution Evaluation'!$A$56:$J$346,10,0)=TRUE,"Yes","")</f>
        <v/>
      </c>
    </row>
    <row r="160" spans="1:10" s="1" customFormat="1" ht="37.35" customHeight="1">
      <c r="A160" s="80" t="str">
        <f>VLOOKUP(LEFT($A161,4),'Auto Responses'!$N$4:$O$38,2,0)&amp;""</f>
        <v xml:space="preserve"> Application/Service Security</v>
      </c>
      <c r="B160" s="30"/>
      <c r="C160" s="40"/>
      <c r="D160" s="40"/>
      <c r="E160" s="148" t="s">
        <v>552</v>
      </c>
      <c r="F160" s="40"/>
      <c r="G160" s="40"/>
      <c r="H160" s="40"/>
      <c r="I160" s="40"/>
      <c r="J160" s="40"/>
    </row>
    <row r="161" spans="1:10" ht="60">
      <c r="A161" s="25" t="s">
        <v>191</v>
      </c>
      <c r="B161" s="24" t="str">
        <f>VLOOKUP($A161,Questions!$A$2:$W$333,2,0)</f>
        <v>Are access controls for institutional accounts based on structured rules, such as role-based access control (RBAC), attribute-based access control (ABAC), or policy-based access control (PBAC)?*</v>
      </c>
      <c r="C161" s="60" t="str">
        <f>VLOOKUP($A161,'Institution Evaluation'!$A$56:$J$346,4,0)&amp;""</f>
        <v>Our admin console has super admin role, read and write roles, partial and full access roles.</v>
      </c>
      <c r="D161" s="60" t="str">
        <f>VLOOKUP($A161,'Institution Evaluation'!$A$56:$J$346,3,0)&amp;""</f>
        <v>Yes</v>
      </c>
      <c r="E161" s="207" t="str">
        <f>VLOOKUP($A161,'Institution Evaluation'!$A$56:$J$346,5,0)&amp;""</f>
        <v/>
      </c>
      <c r="F161" s="39" t="str">
        <f>VLOOKUP($A161,'Institution Evaluation'!$A$56:$J$346,6,0)&amp;""</f>
        <v>Yes</v>
      </c>
      <c r="G161" s="204" t="str">
        <f>VLOOKUP($A161,'Institution Evaluation'!$A$56:$J$346,7,0)&amp;""</f>
        <v/>
      </c>
      <c r="H161" s="60" t="str">
        <f>VLOOKUP($A161,'Institution Evaluation'!$A$56:$J$346,8,0)&amp;""</f>
        <v>Critical Importance</v>
      </c>
      <c r="I161" s="205" t="str">
        <f>VLOOKUP($A161,'Institution Evaluation'!$A$56:$J$346,9,0)&amp;""</f>
        <v/>
      </c>
      <c r="J161" s="65" t="str">
        <f>IF(VLOOKUP($A161,'Institution Evaluation'!$A$56:$J$346,10,0)=TRUE,"Yes","")</f>
        <v/>
      </c>
    </row>
    <row r="162" spans="1:10" ht="180">
      <c r="A162" s="25" t="s">
        <v>193</v>
      </c>
      <c r="B162" s="24" t="str">
        <f>VLOOKUP($A162,Questions!$A$2:$W$333,2,0)</f>
        <v>Are you using a web application firewall (WAF)?*</v>
      </c>
      <c r="C162" s="60" t="str">
        <f>VLOOKUP($A162,'Institution Evaluation'!$A$56:$J$346,4,0)&amp;""</f>
        <v>There are firewalls for each type of server (file, application, database). Within a subdomain, for efficiency, firewalls can be disabled. The ports configurationa and testing are coordinated between the deployment, IT and security teams.</v>
      </c>
      <c r="D162" s="60" t="str">
        <f>VLOOKUP($A162,'Institution Evaluation'!$A$56:$J$346,3,0)&amp;""</f>
        <v>Yes</v>
      </c>
      <c r="E162" s="207" t="str">
        <f>VLOOKUP($A162,'Institution Evaluation'!$A$56:$J$346,5,0)&amp;""</f>
        <v/>
      </c>
      <c r="F162" s="39" t="str">
        <f>VLOOKUP($A162,'Institution Evaluation'!$A$56:$J$346,6,0)&amp;""</f>
        <v>Yes</v>
      </c>
      <c r="G162" s="204" t="str">
        <f>VLOOKUP($A162,'Institution Evaluation'!$A$56:$J$346,7,0)&amp;""</f>
        <v/>
      </c>
      <c r="H162" s="60" t="str">
        <f>VLOOKUP($A162,'Institution Evaluation'!$A$56:$J$346,8,0)&amp;""</f>
        <v>Critical Importance</v>
      </c>
      <c r="I162" s="205" t="str">
        <f>VLOOKUP($A162,'Institution Evaluation'!$A$56:$J$346,9,0)&amp;""</f>
        <v/>
      </c>
      <c r="J162" s="65" t="str">
        <f>IF(VLOOKUP($A162,'Institution Evaluation'!$A$56:$J$346,10,0)=TRUE,"Yes","")</f>
        <v/>
      </c>
    </row>
    <row r="163" spans="1:10" ht="40.5">
      <c r="A163" s="25" t="s">
        <v>204</v>
      </c>
      <c r="B163" s="24" t="str">
        <f>VLOOKUP($A163,Questions!$A$2:$W$333,2,0)</f>
        <v>Are access controls for staff within your organization based on structured rules, such as RBAC, ABAC, or PBAC?</v>
      </c>
      <c r="C163" s="60" t="str">
        <f>VLOOKUP($A163,'Institution Evaluation'!$A$56:$J$346,4,0)&amp;""</f>
        <v/>
      </c>
      <c r="D163" s="60" t="str">
        <f>VLOOKUP($A163,'Institution Evaluation'!$A$56:$J$346,3,0)&amp;""</f>
        <v>Yes</v>
      </c>
      <c r="E163" s="207" t="str">
        <f>VLOOKUP($A163,'Institution Evaluation'!$A$56:$J$346,5,0)&amp;""</f>
        <v/>
      </c>
      <c r="F163" s="39" t="str">
        <f>VLOOKUP($A163,'Institution Evaluation'!$A$56:$J$346,6,0)&amp;""</f>
        <v>Yes</v>
      </c>
      <c r="G163" s="204" t="str">
        <f>VLOOKUP($A163,'Institution Evaluation'!$A$56:$J$346,7,0)&amp;""</f>
        <v/>
      </c>
      <c r="H163" s="60" t="str">
        <f>VLOOKUP($A163,'Institution Evaluation'!$A$56:$J$346,8,0)&amp;""</f>
        <v>Standard Importance</v>
      </c>
      <c r="I163" s="205" t="str">
        <f>VLOOKUP($A163,'Institution Evaluation'!$A$56:$J$346,9,0)&amp;""</f>
        <v/>
      </c>
      <c r="J163" s="65" t="str">
        <f>IF(VLOOKUP($A163,'Institution Evaluation'!$A$56:$J$346,10,0)=TRUE,"Yes","")</f>
        <v/>
      </c>
    </row>
    <row r="164" spans="1:10" s="1" customFormat="1" ht="37.35" customHeight="1">
      <c r="A164" s="80" t="str">
        <f>VLOOKUP(LEFT($A165,4),'Auto Responses'!$N$4:$O$38,2,0)&amp;""</f>
        <v xml:space="preserve"> Authentication, Authorization, and Account Management</v>
      </c>
      <c r="B164" s="30"/>
      <c r="C164" s="40"/>
      <c r="D164" s="40"/>
      <c r="E164" s="148" t="s">
        <v>552</v>
      </c>
      <c r="F164" s="40"/>
      <c r="G164" s="40"/>
      <c r="H164" s="40"/>
      <c r="I164" s="40"/>
      <c r="J164" s="40"/>
    </row>
    <row r="165" spans="1:10" ht="75">
      <c r="A165" s="25" t="s">
        <v>134</v>
      </c>
      <c r="B165" s="24" t="str">
        <f>VLOOKUP($A165,Questions!$A$2:$W$333,2,0)</f>
        <v>Does your solution support single sign-on (SSO) protocols for user and administrator authentication?*</v>
      </c>
      <c r="C165" s="60" t="str">
        <f>VLOOKUP($A165,'Institution Evaluation'!$A$56:$J$346,4,0)&amp;""</f>
        <v>We have NIST FISMA Moderate controls. We have used client tokens, their SSO and dedicated laptops.</v>
      </c>
      <c r="D165" s="60" t="str">
        <f>VLOOKUP($A165,'Institution Evaluation'!$A$56:$J$346,3,0)&amp;""</f>
        <v>Yes</v>
      </c>
      <c r="E165" s="207" t="str">
        <f>VLOOKUP($A165,'Institution Evaluation'!$A$56:$J$346,5,0)&amp;""</f>
        <v/>
      </c>
      <c r="F165" s="39" t="str">
        <f>VLOOKUP($A165,'Institution Evaluation'!$A$56:$J$346,6,0)&amp;""</f>
        <v>Yes</v>
      </c>
      <c r="G165" s="204" t="str">
        <f>VLOOKUP($A165,'Institution Evaluation'!$A$56:$J$346,7,0)&amp;""</f>
        <v/>
      </c>
      <c r="H165" s="60" t="str">
        <f>VLOOKUP($A165,'Institution Evaluation'!$A$56:$J$346,8,0)&amp;""</f>
        <v>Critical Importance</v>
      </c>
      <c r="I165" s="205" t="str">
        <f>VLOOKUP($A165,'Institution Evaluation'!$A$56:$J$346,9,0)&amp;""</f>
        <v/>
      </c>
      <c r="J165" s="65" t="str">
        <f>IF(VLOOKUP($A165,'Institution Evaluation'!$A$56:$J$346,10,0)=TRUE,"Yes","")</f>
        <v/>
      </c>
    </row>
    <row r="166" spans="1:10" ht="60">
      <c r="A166" s="25" t="s">
        <v>136</v>
      </c>
      <c r="B166" s="24" t="str">
        <f>VLOOKUP($A166,Questions!$A$2:$W$333,2,0)</f>
        <v>Does your solution support local authentication protocols for user and administrator authentication?*</v>
      </c>
      <c r="C166" s="60" t="str">
        <f>VLOOKUP($A166,'Institution Evaluation'!$A$56:$J$346,4,0)&amp;""</f>
        <v>Please see AAAI-01. Also note we have role-based access including super user levels.</v>
      </c>
      <c r="D166" s="60" t="str">
        <f>VLOOKUP($A166,'Institution Evaluation'!$A$56:$J$346,3,0)&amp;""</f>
        <v>Yes</v>
      </c>
      <c r="E166" s="207" t="str">
        <f>VLOOKUP($A166,'Institution Evaluation'!$A$56:$J$346,5,0)&amp;""</f>
        <v/>
      </c>
      <c r="F166" s="39" t="str">
        <f>VLOOKUP($A166,'Institution Evaluation'!$A$56:$J$346,6,0)&amp;""</f>
        <v>Yes</v>
      </c>
      <c r="G166" s="204" t="str">
        <f>VLOOKUP($A166,'Institution Evaluation'!$A$56:$J$346,7,0)&amp;""</f>
        <v/>
      </c>
      <c r="H166" s="60" t="str">
        <f>VLOOKUP($A166,'Institution Evaluation'!$A$56:$J$346,8,0)&amp;""</f>
        <v>Critical Importance</v>
      </c>
      <c r="I166" s="205" t="str">
        <f>VLOOKUP($A166,'Institution Evaluation'!$A$56:$J$346,9,0)&amp;""</f>
        <v/>
      </c>
      <c r="J166" s="65" t="str">
        <f>IF(VLOOKUP($A166,'Institution Evaluation'!$A$56:$J$346,10,0)=TRUE,"Yes","")</f>
        <v/>
      </c>
    </row>
    <row r="167" spans="1:10" ht="90">
      <c r="A167" s="25" t="s">
        <v>151</v>
      </c>
      <c r="B167" s="24" t="str">
        <f>VLOOKUP($A167,Questions!$A$2:$W$333,2,0)</f>
        <v>Does your application support integration with other authentication and authorization systems?</v>
      </c>
      <c r="C167" s="60" t="str">
        <f>VLOOKUP($A167,'Institution Evaluation'!$A$56:$J$346,4,0)&amp;""</f>
        <v>Yes, we have used Active Directory, prepped for Login.Gov and have integrated into Federal Agency enterprise SSO..</v>
      </c>
      <c r="D167" s="60" t="str">
        <f>VLOOKUP($A167,'Institution Evaluation'!$A$56:$J$346,3,0)&amp;""</f>
        <v>Yes</v>
      </c>
      <c r="E167" s="207" t="str">
        <f>VLOOKUP($A167,'Institution Evaluation'!$A$56:$J$346,5,0)&amp;""</f>
        <v/>
      </c>
      <c r="F167" s="39" t="str">
        <f>VLOOKUP($A167,'Institution Evaluation'!$A$56:$J$346,6,0)&amp;""</f>
        <v>Yes</v>
      </c>
      <c r="G167" s="204" t="str">
        <f>VLOOKUP($A167,'Institution Evaluation'!$A$56:$J$346,7,0)&amp;""</f>
        <v/>
      </c>
      <c r="H167" s="60" t="str">
        <f>VLOOKUP($A167,'Institution Evaluation'!$A$56:$J$346,8,0)&amp;""</f>
        <v>Standard Importance</v>
      </c>
      <c r="I167" s="205" t="str">
        <f>VLOOKUP($A167,'Institution Evaluation'!$A$56:$J$346,9,0)&amp;""</f>
        <v/>
      </c>
      <c r="J167" s="65" t="str">
        <f>IF(VLOOKUP($A167,'Institution Evaluation'!$A$56:$J$346,10,0)=TRUE,"Yes","")</f>
        <v/>
      </c>
    </row>
    <row r="168" spans="1:10" ht="54">
      <c r="A168" s="25" t="s">
        <v>153</v>
      </c>
      <c r="B168" s="24" t="str">
        <f>VLOOKUP($A168,Questions!$A$2:$W$333,2,0)</f>
        <v>Do you allow the customer to specify attribute mappings for any needed information beyond a user identifier? (e.g., Reference eduPerson, ePPA/ePPN/ePE)</v>
      </c>
      <c r="C168" s="60" t="str">
        <f>VLOOKUP($A168,'Institution Evaluation'!$A$56:$J$346,4,0)&amp;""</f>
        <v/>
      </c>
      <c r="D168" s="60" t="str">
        <f>VLOOKUP($A168,'Institution Evaluation'!$A$56:$J$346,3,0)&amp;""</f>
        <v>Yes</v>
      </c>
      <c r="E168" s="207" t="str">
        <f>VLOOKUP($A168,'Institution Evaluation'!$A$56:$J$346,5,0)&amp;""</f>
        <v/>
      </c>
      <c r="F168" s="39" t="str">
        <f>VLOOKUP($A168,'Institution Evaluation'!$A$56:$J$346,6,0)&amp;""</f>
        <v>Yes</v>
      </c>
      <c r="G168" s="204" t="str">
        <f>VLOOKUP($A168,'Institution Evaluation'!$A$56:$J$346,7,0)&amp;""</f>
        <v/>
      </c>
      <c r="H168" s="60" t="str">
        <f>VLOOKUP($A168,'Institution Evaluation'!$A$56:$J$346,8,0)&amp;""</f>
        <v>Standard Importance</v>
      </c>
      <c r="I168" s="205" t="str">
        <f>VLOOKUP($A168,'Institution Evaluation'!$A$56:$J$346,9,0)&amp;""</f>
        <v/>
      </c>
      <c r="J168" s="65" t="str">
        <f>IF(VLOOKUP($A168,'Institution Evaluation'!$A$56:$J$346,10,0)=TRUE,"Yes","")</f>
        <v/>
      </c>
    </row>
    <row r="169" spans="1:10" ht="54">
      <c r="A169" s="25" t="s">
        <v>159</v>
      </c>
      <c r="B169" s="24" t="str">
        <f>VLOOKUP($A169,Questions!$A$2:$W$333,2,0)</f>
        <v>If you don't support SSO, does your application and/or user frontend/portal support multifactor authentication (e.g., Duo, Google Authenticator, OTP, etc.)?</v>
      </c>
      <c r="C169" s="60" t="str">
        <f>VLOOKUP($A169,'Institution Evaluation'!$A$56:$J$346,4,0)&amp;""</f>
        <v/>
      </c>
      <c r="D169" s="60" t="str">
        <f>VLOOKUP($A169,'Institution Evaluation'!$A$56:$J$346,3,0)&amp;""</f>
        <v/>
      </c>
      <c r="E169" s="207" t="str">
        <f>VLOOKUP($A169,'Institution Evaluation'!$A$56:$J$346,5,0)&amp;""</f>
        <v/>
      </c>
      <c r="F169" s="39" t="str">
        <f>VLOOKUP($A169,'Institution Evaluation'!$A$56:$J$346,6,0)&amp;""</f>
        <v>Yes</v>
      </c>
      <c r="G169" s="204" t="str">
        <f>VLOOKUP($A169,'Institution Evaluation'!$A$56:$J$346,7,0)&amp;""</f>
        <v/>
      </c>
      <c r="H169" s="60" t="str">
        <f>VLOOKUP($A169,'Institution Evaluation'!$A$56:$J$346,8,0)&amp;""</f>
        <v>Minor Importance</v>
      </c>
      <c r="I169" s="205" t="str">
        <f>VLOOKUP($A169,'Institution Evaluation'!$A$56:$J$346,9,0)&amp;""</f>
        <v/>
      </c>
      <c r="J169" s="65" t="str">
        <f>IF(VLOOKUP($A169,'Institution Evaluation'!$A$56:$J$346,10,0)=TRUE,"Yes","")</f>
        <v/>
      </c>
    </row>
    <row r="170" spans="1:10" s="1" customFormat="1" ht="37.35" customHeight="1">
      <c r="A170" s="80" t="str">
        <f>VLOOKUP(LEFT($A171,4),'Auto Responses'!$N$4:$O$38,2,0)&amp;""</f>
        <v xml:space="preserve"> Change Management</v>
      </c>
      <c r="B170" s="30"/>
      <c r="C170" s="40"/>
      <c r="D170" s="40"/>
      <c r="E170" s="148" t="s">
        <v>552</v>
      </c>
      <c r="F170" s="40"/>
      <c r="G170" s="40"/>
      <c r="H170" s="40"/>
      <c r="I170" s="40"/>
      <c r="J170" s="40"/>
    </row>
    <row r="171" spans="1:10" ht="40.5">
      <c r="A171" s="25" t="s">
        <v>73</v>
      </c>
      <c r="B171" s="24" t="str">
        <f>VLOOKUP($A171,Questions!$A$2:$W$333,2,0)</f>
        <v>Will the institution be notified of major changes to your environment that could impact the institution's security posture?*</v>
      </c>
      <c r="C171" s="60" t="str">
        <f>VLOOKUP($A171,'Institution Evaluation'!$A$56:$J$346,4,0)&amp;""</f>
        <v/>
      </c>
      <c r="D171" s="60" t="str">
        <f>VLOOKUP($A171,'Institution Evaluation'!$A$56:$J$346,3,0)&amp;""</f>
        <v>Yes</v>
      </c>
      <c r="E171" s="207" t="str">
        <f>VLOOKUP($A171,'Institution Evaluation'!$A$56:$J$346,5,0)&amp;""</f>
        <v/>
      </c>
      <c r="F171" s="39" t="str">
        <f>VLOOKUP($A171,'Institution Evaluation'!$A$56:$J$346,6,0)&amp;""</f>
        <v>Yes</v>
      </c>
      <c r="G171" s="204" t="str">
        <f>VLOOKUP($A171,'Institution Evaluation'!$A$56:$J$346,7,0)&amp;""</f>
        <v/>
      </c>
      <c r="H171" s="60" t="str">
        <f>VLOOKUP($A171,'Institution Evaluation'!$A$56:$J$346,8,0)&amp;""</f>
        <v>Critical Importance</v>
      </c>
      <c r="I171" s="205" t="str">
        <f>VLOOKUP($A171,'Institution Evaluation'!$A$56:$J$346,9,0)&amp;""</f>
        <v/>
      </c>
      <c r="J171" s="65" t="str">
        <f>IF(VLOOKUP($A171,'Institution Evaluation'!$A$56:$J$346,10,0)=TRUE,"Yes","")</f>
        <v/>
      </c>
    </row>
    <row r="172" spans="1:10" ht="27">
      <c r="A172" s="25" t="s">
        <v>75</v>
      </c>
      <c r="B172" s="24" t="str">
        <f>VLOOKUP($A172,Questions!$A$2:$W$333,2,0)</f>
        <v>Does the system support client customizations from one release to another?*</v>
      </c>
      <c r="C172" s="60" t="str">
        <f>VLOOKUP($A172,'Institution Evaluation'!$A$56:$J$346,4,0)&amp;""</f>
        <v/>
      </c>
      <c r="D172" s="60" t="str">
        <f>VLOOKUP($A172,'Institution Evaluation'!$A$56:$J$346,3,0)&amp;""</f>
        <v>Yes</v>
      </c>
      <c r="E172" s="207" t="str">
        <f>VLOOKUP($A172,'Institution Evaluation'!$A$56:$J$346,5,0)&amp;""</f>
        <v/>
      </c>
      <c r="F172" s="39" t="str">
        <f>VLOOKUP($A172,'Institution Evaluation'!$A$56:$J$346,6,0)&amp;""</f>
        <v>Yes</v>
      </c>
      <c r="G172" s="204" t="str">
        <f>VLOOKUP($A172,'Institution Evaluation'!$A$56:$J$346,7,0)&amp;""</f>
        <v/>
      </c>
      <c r="H172" s="60" t="str">
        <f>VLOOKUP($A172,'Institution Evaluation'!$A$56:$J$346,8,0)&amp;""</f>
        <v>Critical Importance</v>
      </c>
      <c r="I172" s="205" t="str">
        <f>VLOOKUP($A172,'Institution Evaluation'!$A$56:$J$346,9,0)&amp;""</f>
        <v/>
      </c>
      <c r="J172" s="65" t="str">
        <f>IF(VLOOKUP($A172,'Institution Evaluation'!$A$56:$J$346,10,0)=TRUE,"Yes","")</f>
        <v/>
      </c>
    </row>
    <row r="173" spans="1:10" s="1" customFormat="1" ht="37.35" customHeight="1">
      <c r="A173" s="80" t="str">
        <f>VLOOKUP(LEFT($A174,4),'Auto Responses'!$N$4:$O$38,2,0)&amp;""</f>
        <v xml:space="preserve"> Data</v>
      </c>
      <c r="B173" s="30"/>
      <c r="C173" s="40"/>
      <c r="D173" s="40"/>
      <c r="E173" s="148" t="s">
        <v>552</v>
      </c>
      <c r="F173" s="40"/>
      <c r="G173" s="40"/>
      <c r="H173" s="40"/>
      <c r="I173" s="40"/>
      <c r="J173" s="40"/>
    </row>
    <row r="174" spans="1:10" ht="40.5">
      <c r="A174" s="25" t="s">
        <v>164</v>
      </c>
      <c r="B174" s="24" t="str">
        <f>VLOOKUP($A174,Questions!$A$2:$W$333,2,0)</f>
        <v>Is the storage of sensitive data encrypted using security protocols/algorithms (e.g., disk encryption, at-rest, files, and within a running database)?*</v>
      </c>
      <c r="C174" s="60" t="str">
        <f>VLOOKUP($A174,'Institution Evaluation'!$A$56:$J$346,4,0)&amp;""</f>
        <v/>
      </c>
      <c r="D174" s="60" t="str">
        <f>VLOOKUP($A174,'Institution Evaluation'!$A$56:$J$346,3,0)&amp;""</f>
        <v>Yes</v>
      </c>
      <c r="E174" s="207" t="str">
        <f>VLOOKUP($A174,'Institution Evaluation'!$A$56:$J$346,5,0)&amp;""</f>
        <v/>
      </c>
      <c r="F174" s="39" t="str">
        <f>VLOOKUP($A174,'Institution Evaluation'!$A$56:$J$346,6,0)&amp;""</f>
        <v>Yes</v>
      </c>
      <c r="G174" s="204" t="str">
        <f>VLOOKUP($A174,'Institution Evaluation'!$A$56:$J$346,7,0)&amp;""</f>
        <v/>
      </c>
      <c r="H174" s="60" t="str">
        <f>VLOOKUP($A174,'Institution Evaluation'!$A$56:$J$346,8,0)&amp;""</f>
        <v>Critical Importance</v>
      </c>
      <c r="I174" s="205" t="str">
        <f>VLOOKUP($A174,'Institution Evaluation'!$A$56:$J$346,9,0)&amp;""</f>
        <v/>
      </c>
      <c r="J174" s="65" t="str">
        <f>IF(VLOOKUP($A174,'Institution Evaluation'!$A$56:$J$346,10,0)=TRUE,"Yes","")</f>
        <v/>
      </c>
    </row>
    <row r="175" spans="1:10" ht="40.5">
      <c r="A175" s="25" t="s">
        <v>165</v>
      </c>
      <c r="B175" s="24" t="str">
        <f>VLOOKUP($A175,Questions!$A$2:$W$333,2,0)</f>
        <v>Do all cryptographic modules in use in your solution conform to the Federal Information Processing Standards (FIPS PUB 140-2 or 140-3)?*</v>
      </c>
      <c r="C175" s="60" t="str">
        <f>VLOOKUP($A175,'Institution Evaluation'!$A$56:$J$346,4,0)&amp;""</f>
        <v/>
      </c>
      <c r="D175" s="60" t="str">
        <f>VLOOKUP($A175,'Institution Evaluation'!$A$56:$J$346,3,0)&amp;""</f>
        <v>Yes</v>
      </c>
      <c r="E175" s="207" t="str">
        <f>VLOOKUP($A175,'Institution Evaluation'!$A$56:$J$346,5,0)&amp;""</f>
        <v/>
      </c>
      <c r="F175" s="39" t="str">
        <f>VLOOKUP($A175,'Institution Evaluation'!$A$56:$J$346,6,0)&amp;""</f>
        <v>Yes</v>
      </c>
      <c r="G175" s="204" t="str">
        <f>VLOOKUP($A175,'Institution Evaluation'!$A$56:$J$346,7,0)&amp;""</f>
        <v/>
      </c>
      <c r="H175" s="60" t="str">
        <f>VLOOKUP($A175,'Institution Evaluation'!$A$56:$J$346,8,0)&amp;""</f>
        <v>Critical Importance</v>
      </c>
      <c r="I175" s="205" t="str">
        <f>VLOOKUP($A175,'Institution Evaluation'!$A$56:$J$346,9,0)&amp;""</f>
        <v/>
      </c>
      <c r="J175" s="65" t="str">
        <f>IF(VLOOKUP($A175,'Institution Evaluation'!$A$56:$J$346,10,0)=TRUE,"Yes","")</f>
        <v/>
      </c>
    </row>
    <row r="176" spans="1:10" ht="27">
      <c r="A176" s="25" t="s">
        <v>168</v>
      </c>
      <c r="B176" s="24" t="str">
        <f>VLOOKUP($A176,Questions!$A$2:$W$333,2,0)</f>
        <v>Are these rights retained even through a provider acquisition or bankruptcy event?*</v>
      </c>
      <c r="C176" s="60" t="str">
        <f>VLOOKUP($A176,'Institution Evaluation'!$A$56:$J$346,4,0)&amp;""</f>
        <v/>
      </c>
      <c r="D176" s="60" t="str">
        <f>VLOOKUP($A176,'Institution Evaluation'!$A$56:$J$346,3,0)&amp;""</f>
        <v>Yes</v>
      </c>
      <c r="E176" s="207" t="str">
        <f>VLOOKUP($A176,'Institution Evaluation'!$A$56:$J$346,5,0)&amp;""</f>
        <v/>
      </c>
      <c r="F176" s="39" t="str">
        <f>VLOOKUP($A176,'Institution Evaluation'!$A$56:$J$346,6,0)&amp;""</f>
        <v>Yes</v>
      </c>
      <c r="G176" s="204" t="str">
        <f>VLOOKUP($A176,'Institution Evaluation'!$A$56:$J$346,7,0)&amp;""</f>
        <v/>
      </c>
      <c r="H176" s="60" t="str">
        <f>VLOOKUP($A176,'Institution Evaluation'!$A$56:$J$346,8,0)&amp;""</f>
        <v>Critical Importance</v>
      </c>
      <c r="I176" s="205" t="str">
        <f>VLOOKUP($A176,'Institution Evaluation'!$A$56:$J$346,9,0)&amp;""</f>
        <v/>
      </c>
      <c r="J176" s="65" t="str">
        <f>IF(VLOOKUP($A176,'Institution Evaluation'!$A$56:$J$346,10,0)=TRUE,"Yes","")</f>
        <v/>
      </c>
    </row>
    <row r="177" spans="1:10" ht="40.5">
      <c r="A177" s="25" t="s">
        <v>169</v>
      </c>
      <c r="B177" s="24" t="str">
        <f>VLOOKUP($A177,Questions!$A$2:$W$333,2,0)</f>
        <v>Do backups containing the institution's data ever leave the institution's data zone either physically or via network routing?*</v>
      </c>
      <c r="C177" s="60" t="str">
        <f>VLOOKUP($A177,'Institution Evaluation'!$A$56:$J$346,4,0)&amp;""</f>
        <v/>
      </c>
      <c r="D177" s="60" t="str">
        <f>VLOOKUP($A177,'Institution Evaluation'!$A$56:$J$346,3,0)&amp;""</f>
        <v>No</v>
      </c>
      <c r="E177" s="207" t="str">
        <f>VLOOKUP($A177,'Institution Evaluation'!$A$56:$J$346,5,0)&amp;""</f>
        <v/>
      </c>
      <c r="F177" s="39" t="str">
        <f>VLOOKUP($A177,'Institution Evaluation'!$A$56:$J$346,6,0)&amp;""</f>
        <v>No</v>
      </c>
      <c r="G177" s="204" t="str">
        <f>VLOOKUP($A177,'Institution Evaluation'!$A$56:$J$346,7,0)&amp;""</f>
        <v/>
      </c>
      <c r="H177" s="60" t="str">
        <f>VLOOKUP($A177,'Institution Evaluation'!$A$56:$J$346,8,0)&amp;""</f>
        <v>Critical Importance</v>
      </c>
      <c r="I177" s="205" t="str">
        <f>VLOOKUP($A177,'Institution Evaluation'!$A$56:$J$346,9,0)&amp;""</f>
        <v/>
      </c>
      <c r="J177" s="65" t="str">
        <f>IF(VLOOKUP($A177,'Institution Evaluation'!$A$56:$J$346,10,0)=TRUE,"Yes","")</f>
        <v/>
      </c>
    </row>
    <row r="178" spans="1:10" ht="40.5">
      <c r="A178" s="25" t="s">
        <v>170</v>
      </c>
      <c r="B178" s="24" t="str">
        <f>VLOOKUP($A178,Questions!$A$2:$W$333,2,0)</f>
        <v>Is media used for long-term retention of business data and archival purposes stored in a secure, environmentally protected area?*</v>
      </c>
      <c r="C178" s="60" t="str">
        <f>VLOOKUP($A178,'Institution Evaluation'!$A$56:$J$346,4,0)&amp;""</f>
        <v/>
      </c>
      <c r="D178" s="60" t="str">
        <f>VLOOKUP($A178,'Institution Evaluation'!$A$56:$J$346,3,0)&amp;""</f>
        <v>Yes</v>
      </c>
      <c r="E178" s="207" t="str">
        <f>VLOOKUP($A178,'Institution Evaluation'!$A$56:$J$346,5,0)&amp;""</f>
        <v/>
      </c>
      <c r="F178" s="39" t="str">
        <f>VLOOKUP($A178,'Institution Evaluation'!$A$56:$J$346,6,0)&amp;""</f>
        <v>Yes</v>
      </c>
      <c r="G178" s="204" t="str">
        <f>VLOOKUP($A178,'Institution Evaluation'!$A$56:$J$346,7,0)&amp;""</f>
        <v/>
      </c>
      <c r="H178" s="60" t="str">
        <f>VLOOKUP($A178,'Institution Evaluation'!$A$56:$J$346,8,0)&amp;""</f>
        <v>Critical Importance</v>
      </c>
      <c r="I178" s="205" t="str">
        <f>VLOOKUP($A178,'Institution Evaluation'!$A$56:$J$346,9,0)&amp;""</f>
        <v/>
      </c>
      <c r="J178" s="65" t="str">
        <f>IF(VLOOKUP($A178,'Institution Evaluation'!$A$56:$J$346,10,0)=TRUE,"Yes","")</f>
        <v/>
      </c>
    </row>
    <row r="179" spans="1:10" ht="75">
      <c r="A179" s="25" t="s">
        <v>171</v>
      </c>
      <c r="B179" s="24" t="str">
        <f>VLOOKUP($A179,Questions!$A$2:$W$333,2,0)</f>
        <v>At the completion of this contract, will data be returned to the institution and/or deleted from all your systems and archives?</v>
      </c>
      <c r="C179" s="60" t="str">
        <f>VLOOKUP($A179,'Institution Evaluation'!$A$56:$J$346,4,0)&amp;""</f>
        <v>This is negotiated and we can archive the data based on client preferences and State laws.</v>
      </c>
      <c r="D179" s="60" t="str">
        <f>VLOOKUP($A179,'Institution Evaluation'!$A$56:$J$346,3,0)&amp;""</f>
        <v>Yes</v>
      </c>
      <c r="E179" s="207" t="str">
        <f>VLOOKUP($A179,'Institution Evaluation'!$A$56:$J$346,5,0)&amp;""</f>
        <v/>
      </c>
      <c r="F179" s="39" t="str">
        <f>VLOOKUP($A179,'Institution Evaluation'!$A$56:$J$346,6,0)&amp;""</f>
        <v>Yes</v>
      </c>
      <c r="G179" s="204" t="str">
        <f>VLOOKUP($A179,'Institution Evaluation'!$A$56:$J$346,7,0)&amp;""</f>
        <v/>
      </c>
      <c r="H179" s="60" t="str">
        <f>VLOOKUP($A179,'Institution Evaluation'!$A$56:$J$346,8,0)&amp;""</f>
        <v>Standard Importance</v>
      </c>
      <c r="I179" s="205" t="str">
        <f>VLOOKUP($A179,'Institution Evaluation'!$A$56:$J$346,9,0)&amp;""</f>
        <v/>
      </c>
      <c r="J179" s="65" t="str">
        <f>IF(VLOOKUP($A179,'Institution Evaluation'!$A$56:$J$346,10,0)=TRUE,"Yes","")</f>
        <v/>
      </c>
    </row>
    <row r="180" spans="1:10" ht="27">
      <c r="A180" s="25" t="s">
        <v>173</v>
      </c>
      <c r="B180" s="24" t="str">
        <f>VLOOKUP($A180,Questions!$A$2:$W$333,2,0)</f>
        <v>Can the institution extract a full or partial backup of data?</v>
      </c>
      <c r="C180" s="60" t="str">
        <f>VLOOKUP($A180,'Institution Evaluation'!$A$56:$J$346,4,0)&amp;""</f>
        <v/>
      </c>
      <c r="D180" s="60" t="str">
        <f>VLOOKUP($A180,'Institution Evaluation'!$A$56:$J$346,3,0)&amp;""</f>
        <v>Yes</v>
      </c>
      <c r="E180" s="207" t="str">
        <f>VLOOKUP($A180,'Institution Evaluation'!$A$56:$J$346,5,0)&amp;""</f>
        <v/>
      </c>
      <c r="F180" s="39" t="str">
        <f>VLOOKUP($A180,'Institution Evaluation'!$A$56:$J$346,6,0)&amp;""</f>
        <v>Yes</v>
      </c>
      <c r="G180" s="204" t="str">
        <f>VLOOKUP($A180,'Institution Evaluation'!$A$56:$J$346,7,0)&amp;""</f>
        <v/>
      </c>
      <c r="H180" s="60" t="str">
        <f>VLOOKUP($A180,'Institution Evaluation'!$A$56:$J$346,8,0)&amp;""</f>
        <v>Standard Importance</v>
      </c>
      <c r="I180" s="205" t="str">
        <f>VLOOKUP($A180,'Institution Evaluation'!$A$56:$J$346,9,0)&amp;""</f>
        <v/>
      </c>
      <c r="J180" s="65" t="str">
        <f>IF(VLOOKUP($A180,'Institution Evaluation'!$A$56:$J$346,10,0)=TRUE,"Yes","")</f>
        <v/>
      </c>
    </row>
    <row r="181" spans="1:10" ht="40.5">
      <c r="A181" s="25" t="s">
        <v>174</v>
      </c>
      <c r="B181" s="24" t="str">
        <f>VLOOKUP($A181,Questions!$A$2:$W$333,2,0)</f>
        <v>Do current backups include all operating system software, utilities, security software, application software, and data files necessary for recovery?</v>
      </c>
      <c r="C181" s="60" t="str">
        <f>VLOOKUP($A181,'Institution Evaluation'!$A$56:$J$346,4,0)&amp;""</f>
        <v/>
      </c>
      <c r="D181" s="60" t="str">
        <f>VLOOKUP($A181,'Institution Evaluation'!$A$56:$J$346,3,0)&amp;""</f>
        <v>Yes</v>
      </c>
      <c r="E181" s="207" t="str">
        <f>VLOOKUP($A181,'Institution Evaluation'!$A$56:$J$346,5,0)&amp;""</f>
        <v/>
      </c>
      <c r="F181" s="39" t="str">
        <f>VLOOKUP($A181,'Institution Evaluation'!$A$56:$J$346,6,0)&amp;""</f>
        <v>Yes</v>
      </c>
      <c r="G181" s="204" t="str">
        <f>VLOOKUP($A181,'Institution Evaluation'!$A$56:$J$346,7,0)&amp;""</f>
        <v/>
      </c>
      <c r="H181" s="60" t="str">
        <f>VLOOKUP($A181,'Institution Evaluation'!$A$56:$J$346,8,0)&amp;""</f>
        <v>Standard Importance</v>
      </c>
      <c r="I181" s="205" t="str">
        <f>VLOOKUP($A181,'Institution Evaluation'!$A$56:$J$346,9,0)&amp;""</f>
        <v/>
      </c>
      <c r="J181" s="65" t="str">
        <f>IF(VLOOKUP($A181,'Institution Evaluation'!$A$56:$J$346,10,0)=TRUE,"Yes","")</f>
        <v/>
      </c>
    </row>
    <row r="182" spans="1:10" ht="90">
      <c r="A182" s="25" t="s">
        <v>175</v>
      </c>
      <c r="B182" s="24" t="str">
        <f>VLOOKUP($A182,Questions!$A$2:$W$333,2,0)</f>
        <v>Are you performing off-site backups (i.e., digitally moved off site)?</v>
      </c>
      <c r="C182" s="60" t="str">
        <f>VLOOKUP($A182,'Institution Evaluation'!$A$56:$J$346,4,0)&amp;""</f>
        <v>We are flexible. There are several types of AWS back-up options and we can take the archived data offline to a safe if requested.</v>
      </c>
      <c r="D182" s="60" t="str">
        <f>VLOOKUP($A182,'Institution Evaluation'!$A$56:$J$346,3,0)&amp;""</f>
        <v>Yes</v>
      </c>
      <c r="E182" s="207" t="str">
        <f>VLOOKUP($A182,'Institution Evaluation'!$A$56:$J$346,5,0)&amp;""</f>
        <v/>
      </c>
      <c r="F182" s="39" t="str">
        <f>VLOOKUP($A182,'Institution Evaluation'!$A$56:$J$346,6,0)&amp;""</f>
        <v>Yes</v>
      </c>
      <c r="G182" s="204" t="str">
        <f>VLOOKUP($A182,'Institution Evaluation'!$A$56:$J$346,7,0)&amp;""</f>
        <v/>
      </c>
      <c r="H182" s="60" t="str">
        <f>VLOOKUP($A182,'Institution Evaluation'!$A$56:$J$346,8,0)&amp;""</f>
        <v>Standard Importance</v>
      </c>
      <c r="I182" s="205" t="str">
        <f>VLOOKUP($A182,'Institution Evaluation'!$A$56:$J$346,9,0)&amp;""</f>
        <v/>
      </c>
      <c r="J182" s="65" t="str">
        <f>IF(VLOOKUP($A182,'Institution Evaluation'!$A$56:$J$346,10,0)=TRUE,"Yes","")</f>
        <v/>
      </c>
    </row>
    <row r="183" spans="1:10" ht="27">
      <c r="A183" s="25" t="s">
        <v>177</v>
      </c>
      <c r="B183" s="24" t="str">
        <f>VLOOKUP($A183,Questions!$A$2:$W$333,2,0)</f>
        <v>Are physical backups taken off-site (i.e., physically moved off site)?</v>
      </c>
      <c r="C183" s="60" t="str">
        <f>VLOOKUP($A183,'Institution Evaluation'!$A$56:$J$346,4,0)&amp;""</f>
        <v/>
      </c>
      <c r="D183" s="60" t="str">
        <f>VLOOKUP($A183,'Institution Evaluation'!$A$56:$J$346,3,0)&amp;""</f>
        <v>Yes</v>
      </c>
      <c r="E183" s="207" t="str">
        <f>VLOOKUP($A183,'Institution Evaluation'!$A$56:$J$346,5,0)&amp;""</f>
        <v/>
      </c>
      <c r="F183" s="39" t="str">
        <f>VLOOKUP($A183,'Institution Evaluation'!$A$56:$J$346,6,0)&amp;""</f>
        <v>Yes</v>
      </c>
      <c r="G183" s="204" t="str">
        <f>VLOOKUP($A183,'Institution Evaluation'!$A$56:$J$346,7,0)&amp;""</f>
        <v/>
      </c>
      <c r="H183" s="60" t="str">
        <f>VLOOKUP($A183,'Institution Evaluation'!$A$56:$J$346,8,0)&amp;""</f>
        <v>Standard Importance</v>
      </c>
      <c r="I183" s="205" t="str">
        <f>VLOOKUP($A183,'Institution Evaluation'!$A$56:$J$346,9,0)&amp;""</f>
        <v/>
      </c>
      <c r="J183" s="65" t="str">
        <f>IF(VLOOKUP($A183,'Institution Evaluation'!$A$56:$J$346,10,0)=TRUE,"Yes","")</f>
        <v/>
      </c>
    </row>
    <row r="184" spans="1:10" ht="15">
      <c r="A184" s="25" t="s">
        <v>178</v>
      </c>
      <c r="B184" s="24" t="str">
        <f>VLOOKUP($A184,Questions!$A$2:$W$333,2,0)</f>
        <v>Are data backups encrypted?</v>
      </c>
      <c r="C184" s="60" t="str">
        <f>VLOOKUP($A184,'Institution Evaluation'!$A$56:$J$346,4,0)&amp;""</f>
        <v/>
      </c>
      <c r="D184" s="60" t="str">
        <f>VLOOKUP($A184,'Institution Evaluation'!$A$56:$J$346,3,0)&amp;""</f>
        <v>Yes</v>
      </c>
      <c r="E184" s="207" t="str">
        <f>VLOOKUP($A184,'Institution Evaluation'!$A$56:$J$346,5,0)&amp;""</f>
        <v/>
      </c>
      <c r="F184" s="39" t="str">
        <f>VLOOKUP($A184,'Institution Evaluation'!$A$56:$J$346,6,0)&amp;""</f>
        <v>Yes</v>
      </c>
      <c r="G184" s="204" t="str">
        <f>VLOOKUP($A184,'Institution Evaluation'!$A$56:$J$346,7,0)&amp;""</f>
        <v/>
      </c>
      <c r="H184" s="60" t="str">
        <f>VLOOKUP($A184,'Institution Evaluation'!$A$56:$J$346,8,0)&amp;""</f>
        <v>Minor Importance</v>
      </c>
      <c r="I184" s="205" t="str">
        <f>VLOOKUP($A184,'Institution Evaluation'!$A$56:$J$346,9,0)&amp;""</f>
        <v/>
      </c>
      <c r="J184" s="65" t="str">
        <f>IF(VLOOKUP($A184,'Institution Evaluation'!$A$56:$J$346,10,0)=TRUE,"Yes","")</f>
        <v/>
      </c>
    </row>
    <row r="185" spans="1:10" ht="67.5">
      <c r="A185" s="25" t="s">
        <v>179</v>
      </c>
      <c r="B185" s="24" t="str">
        <f>VLOOKUP($A185,Questions!$A$2:$W$333,2,0)</f>
        <v>Do you have a media handling process that is documented and currently implemented that meets established business needs and regulatory requirements, including end-of-life, repurposing, and data-sanitization procedures?</v>
      </c>
      <c r="C185" s="60" t="str">
        <f>VLOOKUP($A185,'Institution Evaluation'!$A$56:$J$346,4,0)&amp;""</f>
        <v/>
      </c>
      <c r="D185" s="60" t="str">
        <f>VLOOKUP($A185,'Institution Evaluation'!$A$56:$J$346,3,0)&amp;""</f>
        <v>Yes</v>
      </c>
      <c r="E185" s="207" t="str">
        <f>VLOOKUP($A185,'Institution Evaluation'!$A$56:$J$346,5,0)&amp;""</f>
        <v/>
      </c>
      <c r="F185" s="39" t="str">
        <f>VLOOKUP($A185,'Institution Evaluation'!$A$56:$J$346,6,0)&amp;""</f>
        <v>Yes</v>
      </c>
      <c r="G185" s="204" t="str">
        <f>VLOOKUP($A185,'Institution Evaluation'!$A$56:$J$346,7,0)&amp;""</f>
        <v/>
      </c>
      <c r="H185" s="60" t="str">
        <f>VLOOKUP($A185,'Institution Evaluation'!$A$56:$J$346,8,0)&amp;""</f>
        <v>Standard Importance</v>
      </c>
      <c r="I185" s="205" t="str">
        <f>VLOOKUP($A185,'Institution Evaluation'!$A$56:$J$346,9,0)&amp;""</f>
        <v/>
      </c>
      <c r="J185" s="65" t="str">
        <f>IF(VLOOKUP($A185,'Institution Evaluation'!$A$56:$J$346,10,0)=TRUE,"Yes","")</f>
        <v/>
      </c>
    </row>
    <row r="186" spans="1:10" ht="40.5">
      <c r="A186" s="25" t="s">
        <v>182</v>
      </c>
      <c r="B186" s="24" t="str">
        <f>VLOOKUP($A186,Questions!$A$2:$W$333,2,0)</f>
        <v>Does your staff (or third party) have access to institutional data (e.g., financial, PHI, or other sensitive information) through any means?</v>
      </c>
      <c r="C186" s="60" t="str">
        <f>VLOOKUP($A186,'Institution Evaluation'!$A$56:$J$346,4,0)&amp;""</f>
        <v/>
      </c>
      <c r="D186" s="60" t="str">
        <f>VLOOKUP($A186,'Institution Evaluation'!$A$56:$J$346,3,0)&amp;""</f>
        <v>No</v>
      </c>
      <c r="E186" s="207" t="str">
        <f>VLOOKUP($A186,'Institution Evaluation'!$A$56:$J$346,5,0)&amp;""</f>
        <v/>
      </c>
      <c r="F186" s="39" t="str">
        <f>VLOOKUP($A186,'Institution Evaluation'!$A$56:$J$346,6,0)&amp;""</f>
        <v>Yes</v>
      </c>
      <c r="G186" s="204" t="str">
        <f>VLOOKUP($A186,'Institution Evaluation'!$A$56:$J$346,7,0)&amp;""</f>
        <v/>
      </c>
      <c r="H186" s="60" t="str">
        <f>VLOOKUP($A186,'Institution Evaluation'!$A$56:$J$346,8,0)&amp;""</f>
        <v>Standard Importance</v>
      </c>
      <c r="I186" s="205" t="str">
        <f>VLOOKUP($A186,'Institution Evaluation'!$A$56:$J$346,9,0)&amp;""</f>
        <v/>
      </c>
      <c r="J186" s="65" t="str">
        <f>IF(VLOOKUP($A186,'Institution Evaluation'!$A$56:$J$346,10,0)=TRUE,"Yes","")</f>
        <v/>
      </c>
    </row>
    <row r="187" spans="1:10" ht="40.5">
      <c r="A187" s="25" t="s">
        <v>188</v>
      </c>
      <c r="B187" s="24" t="str">
        <f>VLOOKUP($A187,Questions!$A$2:$W$333,2,0)</f>
        <v>Are involatile backup copies made according to predefined schedules and securely stored and protected?</v>
      </c>
      <c r="C187" s="60" t="str">
        <f>VLOOKUP($A187,'Institution Evaluation'!$A$56:$J$346,4,0)&amp;""</f>
        <v/>
      </c>
      <c r="D187" s="60" t="str">
        <f>VLOOKUP($A187,'Institution Evaluation'!$A$56:$J$346,3,0)&amp;""</f>
        <v>Yes</v>
      </c>
      <c r="E187" s="207" t="str">
        <f>VLOOKUP($A187,'Institution Evaluation'!$A$56:$J$346,5,0)&amp;""</f>
        <v/>
      </c>
      <c r="F187" s="39" t="str">
        <f>VLOOKUP($A187,'Institution Evaluation'!$A$56:$J$346,6,0)&amp;""</f>
        <v>Yes</v>
      </c>
      <c r="G187" s="204" t="str">
        <f>VLOOKUP($A187,'Institution Evaluation'!$A$56:$J$346,7,0)&amp;""</f>
        <v/>
      </c>
      <c r="H187" s="60" t="str">
        <f>VLOOKUP($A187,'Institution Evaluation'!$A$56:$J$346,8,0)&amp;""</f>
        <v>Minor Importance</v>
      </c>
      <c r="I187" s="205" t="str">
        <f>VLOOKUP($A187,'Institution Evaluation'!$A$56:$J$346,9,0)&amp;""</f>
        <v/>
      </c>
      <c r="J187" s="65" t="str">
        <f>IF(VLOOKUP($A187,'Institution Evaluation'!$A$56:$J$346,10,0)=TRUE,"Yes","")</f>
        <v/>
      </c>
    </row>
    <row r="188" spans="1:10" ht="97.5" customHeight="1">
      <c r="A188" s="25" t="s">
        <v>189</v>
      </c>
      <c r="B188" s="24" t="str">
        <f>VLOOKUP($A188,Questions!$A$2:$W$333,2,0)</f>
        <v>Do you have a cryptographic key management process (generation, exchange, storage, safeguards, use, vetting, and replacement) that is documented and currently implemented, for all system components (e.g., database, system, web, etc.)?</v>
      </c>
      <c r="C188" s="60" t="str">
        <f>VLOOKUP($A188,'Institution Evaluation'!$A$56:$J$346,4,0)&amp;""</f>
        <v/>
      </c>
      <c r="D188" s="60" t="str">
        <f>VLOOKUP($A188,'Institution Evaluation'!$A$56:$J$346,3,0)&amp;""</f>
        <v>Yes</v>
      </c>
      <c r="E188" s="207" t="str">
        <f>VLOOKUP($A188,'Institution Evaluation'!$A$56:$J$346,5,0)&amp;""</f>
        <v/>
      </c>
      <c r="F188" s="39" t="str">
        <f>VLOOKUP($A188,'Institution Evaluation'!$A$56:$J$346,6,0)&amp;""</f>
        <v>Yes</v>
      </c>
      <c r="G188" s="204" t="str">
        <f>VLOOKUP($A188,'Institution Evaluation'!$A$56:$J$346,7,0)&amp;""</f>
        <v/>
      </c>
      <c r="H188" s="60" t="str">
        <f>VLOOKUP($A188,'Institution Evaluation'!$A$56:$J$346,8,0)&amp;""</f>
        <v>Minor Importance</v>
      </c>
      <c r="I188" s="205" t="str">
        <f>VLOOKUP($A188,'Institution Evaluation'!$A$56:$J$346,9,0)&amp;""</f>
        <v/>
      </c>
      <c r="J188" s="65" t="str">
        <f>IF(VLOOKUP($A188,'Institution Evaluation'!$A$56:$J$346,10,0)=TRUE,"Yes","")</f>
        <v/>
      </c>
    </row>
    <row r="189" spans="1:10" s="1" customFormat="1" ht="37.35" customHeight="1">
      <c r="A189" s="80" t="str">
        <f>VLOOKUP(LEFT($A190,4),'Auto Responses'!$N$4:$O$38,2,0)&amp;""</f>
        <v xml:space="preserve"> Datacenter</v>
      </c>
      <c r="B189" s="30"/>
      <c r="C189" s="40"/>
      <c r="D189" s="40"/>
      <c r="E189" s="148" t="s">
        <v>552</v>
      </c>
      <c r="F189" s="40"/>
      <c r="G189" s="40"/>
      <c r="H189" s="40"/>
      <c r="I189" s="40"/>
      <c r="J189" s="40"/>
    </row>
    <row r="190" spans="1:10" ht="22.5" customHeight="1">
      <c r="A190" s="25" t="s">
        <v>216</v>
      </c>
      <c r="B190" s="24" t="str">
        <f>VLOOKUP($A190,Questions!$A$2:$W$333,2,0)</f>
        <v>Select your hosting option.</v>
      </c>
      <c r="C190" s="60" t="str">
        <f>VLOOKUP($A190,'Institution Evaluation'!$A$56:$J$346,4,0)&amp;""</f>
        <v/>
      </c>
      <c r="D190" s="60" t="str">
        <f>VLOOKUP($A190,'Institution Evaluation'!$A$56:$J$346,3,0)&amp;""</f>
        <v>AWS</v>
      </c>
      <c r="E190" s="207" t="str">
        <f>VLOOKUP($A190,'Institution Evaluation'!$A$56:$J$346,5,0)&amp;""</f>
        <v/>
      </c>
      <c r="F190" s="39" t="str">
        <f>VLOOKUP($A190,'Institution Evaluation'!$A$56:$J$346,6,0)&amp;""</f>
        <v>Yes</v>
      </c>
      <c r="G190" s="204" t="str">
        <f>VLOOKUP($A190,'Institution Evaluation'!$A$56:$J$346,7,0)&amp;""</f>
        <v/>
      </c>
      <c r="H190" s="60" t="str">
        <f>VLOOKUP($A190,'Institution Evaluation'!$A$56:$J$346,8,0)&amp;""</f>
        <v/>
      </c>
      <c r="I190" s="205" t="str">
        <f>VLOOKUP($A190,'Institution Evaluation'!$A$56:$J$346,9,0)&amp;""</f>
        <v/>
      </c>
      <c r="J190" s="65" t="str">
        <f>IF(VLOOKUP($A190,'Institution Evaluation'!$A$56:$J$346,10,0)=TRUE,"Yes","")</f>
        <v/>
      </c>
    </row>
    <row r="191" spans="1:10" ht="31.5" customHeight="1">
      <c r="A191" s="25" t="s">
        <v>219</v>
      </c>
      <c r="B191" s="24" t="str">
        <f>VLOOKUP($A191,Questions!$A$2:$W$333,2,0)</f>
        <v>Are you generally able to accommodate storing each institution's data within its geographic region?</v>
      </c>
      <c r="C191" s="60" t="str">
        <f>VLOOKUP($A191,'Institution Evaluation'!$A$56:$J$346,4,0)&amp;""</f>
        <v/>
      </c>
      <c r="D191" s="60" t="str">
        <f>VLOOKUP($A191,'Institution Evaluation'!$A$56:$J$346,3,0)&amp;""</f>
        <v>Yes</v>
      </c>
      <c r="E191" s="207" t="str">
        <f>VLOOKUP($A191,'Institution Evaluation'!$A$56:$J$346,5,0)&amp;""</f>
        <v/>
      </c>
      <c r="F191" s="39" t="str">
        <f>VLOOKUP($A191,'Institution Evaluation'!$A$56:$J$346,6,0)&amp;""</f>
        <v>Yes</v>
      </c>
      <c r="G191" s="204" t="str">
        <f>VLOOKUP($A191,'Institution Evaluation'!$A$56:$J$346,7,0)&amp;""</f>
        <v/>
      </c>
      <c r="H191" s="60" t="str">
        <f>VLOOKUP($A191,'Institution Evaluation'!$A$56:$J$346,8,0)&amp;""</f>
        <v>Standard Importance</v>
      </c>
      <c r="I191" s="205" t="str">
        <f>VLOOKUP($A191,'Institution Evaluation'!$A$56:$J$346,9,0)&amp;""</f>
        <v/>
      </c>
      <c r="J191" s="65" t="str">
        <f>IF(VLOOKUP($A191,'Institution Evaluation'!$A$56:$J$346,10,0)=TRUE,"Yes","")</f>
        <v/>
      </c>
    </row>
    <row r="192" spans="1:10" s="1" customFormat="1" ht="37.35" customHeight="1">
      <c r="A192" s="80" t="str">
        <f>VLOOKUP(LEFT($A193,4),'Auto Responses'!$N$4:$O$38,2,0)&amp;""</f>
        <v xml:space="preserve"> Firewalls, IDS, IPS, and Networking</v>
      </c>
      <c r="B192" s="30"/>
      <c r="C192" s="40"/>
      <c r="D192" s="40"/>
      <c r="E192" s="148" t="s">
        <v>552</v>
      </c>
      <c r="F192" s="40"/>
      <c r="G192" s="40"/>
      <c r="H192" s="40"/>
      <c r="I192" s="40"/>
      <c r="J192" s="40"/>
    </row>
    <row r="193" spans="1:10" ht="27">
      <c r="A193" s="25" t="s">
        <v>236</v>
      </c>
      <c r="B193" s="24" t="str">
        <f>VLOOKUP($A193,Questions!$A$2:$W$333,2,0)</f>
        <v>Are you utilizing a stateful packet inspection (SPI) firewall?*</v>
      </c>
      <c r="C193" s="60" t="e">
        <f>VLOOKUP($A193,'Institution Evaluation'!$A$56:$J$346,4,0)&amp;""</f>
        <v>#REF!</v>
      </c>
      <c r="D193" s="60" t="str">
        <f>VLOOKUP($A193,'Institution Evaluation'!$A$56:$J$346,3,0)&amp;""</f>
        <v>Yes</v>
      </c>
      <c r="E193" s="207" t="str">
        <f>VLOOKUP($A193,'Institution Evaluation'!$A$56:$J$346,5,0)&amp;""</f>
        <v/>
      </c>
      <c r="F193" s="39" t="str">
        <f>VLOOKUP($A193,'Institution Evaluation'!$A$56:$J$346,6,0)&amp;""</f>
        <v>Yes</v>
      </c>
      <c r="G193" s="204" t="str">
        <f>VLOOKUP($A193,'Institution Evaluation'!$A$56:$J$346,7,0)&amp;""</f>
        <v/>
      </c>
      <c r="H193" s="60" t="str">
        <f>VLOOKUP($A193,'Institution Evaluation'!$A$56:$J$346,8,0)&amp;""</f>
        <v>Critical Importance</v>
      </c>
      <c r="I193" s="205" t="str">
        <f>VLOOKUP($A193,'Institution Evaluation'!$A$56:$J$346,9,0)&amp;""</f>
        <v/>
      </c>
      <c r="J193" s="65" t="str">
        <f>IF(VLOOKUP($A193,'Institution Evaluation'!$A$56:$J$346,10,0)=TRUE,"Yes","")</f>
        <v/>
      </c>
    </row>
    <row r="194" spans="1:10" ht="27">
      <c r="A194" s="25" t="s">
        <v>237</v>
      </c>
      <c r="B194" s="24" t="str">
        <f>VLOOKUP($A194,Questions!$A$2:$W$333,2,0)</f>
        <v>Do you have a documented policy for firewall change requests?*</v>
      </c>
      <c r="C194" s="60" t="str">
        <f>VLOOKUP($A194,'Institution Evaluation'!$A$56:$J$346,4,0)&amp;""</f>
        <v/>
      </c>
      <c r="D194" s="60" t="str">
        <f>VLOOKUP($A194,'Institution Evaluation'!$A$56:$J$346,3,0)&amp;""</f>
        <v>Yes</v>
      </c>
      <c r="E194" s="207" t="str">
        <f>VLOOKUP($A194,'Institution Evaluation'!$A$56:$J$346,5,0)&amp;""</f>
        <v/>
      </c>
      <c r="F194" s="39" t="str">
        <f>VLOOKUP($A194,'Institution Evaluation'!$A$56:$J$346,6,0)&amp;""</f>
        <v>Yes</v>
      </c>
      <c r="G194" s="204" t="str">
        <f>VLOOKUP($A194,'Institution Evaluation'!$A$56:$J$346,7,0)&amp;""</f>
        <v/>
      </c>
      <c r="H194" s="60" t="str">
        <f>VLOOKUP($A194,'Institution Evaluation'!$A$56:$J$346,8,0)&amp;""</f>
        <v>Critical Importance</v>
      </c>
      <c r="I194" s="205" t="str">
        <f>VLOOKUP($A194,'Institution Evaluation'!$A$56:$J$346,9,0)&amp;""</f>
        <v/>
      </c>
      <c r="J194" s="65" t="str">
        <f>IF(VLOOKUP($A194,'Institution Evaluation'!$A$56:$J$346,10,0)=TRUE,"Yes","")</f>
        <v/>
      </c>
    </row>
    <row r="195" spans="1:10" ht="27">
      <c r="A195" s="25" t="s">
        <v>238</v>
      </c>
      <c r="B195" s="24" t="str">
        <f>VLOOKUP($A195,Questions!$A$2:$W$333,2,0)</f>
        <v>Have you implemented an intrusion detection system (network-based)?*</v>
      </c>
      <c r="C195" s="60" t="str">
        <f>VLOOKUP($A195,'Institution Evaluation'!$A$56:$J$346,4,0)&amp;""</f>
        <v/>
      </c>
      <c r="D195" s="60" t="str">
        <f>VLOOKUP($A195,'Institution Evaluation'!$A$56:$J$346,3,0)&amp;""</f>
        <v>Yes</v>
      </c>
      <c r="E195" s="207" t="str">
        <f>VLOOKUP($A195,'Institution Evaluation'!$A$56:$J$346,5,0)&amp;""</f>
        <v/>
      </c>
      <c r="F195" s="39" t="str">
        <f>VLOOKUP($A195,'Institution Evaluation'!$A$56:$J$346,6,0)&amp;""</f>
        <v>Yes</v>
      </c>
      <c r="G195" s="204" t="str">
        <f>VLOOKUP($A195,'Institution Evaluation'!$A$56:$J$346,7,0)&amp;""</f>
        <v/>
      </c>
      <c r="H195" s="60" t="str">
        <f>VLOOKUP($A195,'Institution Evaluation'!$A$56:$J$346,8,0)&amp;""</f>
        <v>Critical Importance</v>
      </c>
      <c r="I195" s="205" t="str">
        <f>VLOOKUP($A195,'Institution Evaluation'!$A$56:$J$346,9,0)&amp;""</f>
        <v/>
      </c>
      <c r="J195" s="65" t="str">
        <f>IF(VLOOKUP($A195,'Institution Evaluation'!$A$56:$J$346,10,0)=TRUE,"Yes","")</f>
        <v/>
      </c>
    </row>
    <row r="196" spans="1:10" ht="15">
      <c r="A196" s="25" t="s">
        <v>239</v>
      </c>
      <c r="B196" s="24" t="str">
        <f>VLOOKUP($A196,Questions!$A$2:$W$333,2,0)</f>
        <v>Do you employ host-based intrusion detection?*</v>
      </c>
      <c r="C196" s="60" t="str">
        <f>VLOOKUP($A196,'Institution Evaluation'!$A$56:$J$346,4,0)&amp;""</f>
        <v/>
      </c>
      <c r="D196" s="60" t="str">
        <f>VLOOKUP($A196,'Institution Evaluation'!$A$56:$J$346,3,0)&amp;""</f>
        <v>Yes</v>
      </c>
      <c r="E196" s="207" t="str">
        <f>VLOOKUP($A196,'Institution Evaluation'!$A$56:$J$346,5,0)&amp;""</f>
        <v/>
      </c>
      <c r="F196" s="39" t="str">
        <f>VLOOKUP($A196,'Institution Evaluation'!$A$56:$J$346,6,0)&amp;""</f>
        <v>Yes</v>
      </c>
      <c r="G196" s="204" t="str">
        <f>VLOOKUP($A196,'Institution Evaluation'!$A$56:$J$346,7,0)&amp;""</f>
        <v/>
      </c>
      <c r="H196" s="60" t="str">
        <f>VLOOKUP($A196,'Institution Evaluation'!$A$56:$J$346,8,0)&amp;""</f>
        <v>Critical Importance</v>
      </c>
      <c r="I196" s="205" t="str">
        <f>VLOOKUP($A196,'Institution Evaluation'!$A$56:$J$346,9,0)&amp;""</f>
        <v/>
      </c>
      <c r="J196" s="65" t="str">
        <f>IF(VLOOKUP($A196,'Institution Evaluation'!$A$56:$J$346,10,0)=TRUE,"Yes","")</f>
        <v/>
      </c>
    </row>
    <row r="197" spans="1:10" ht="27">
      <c r="A197" s="25" t="s">
        <v>240</v>
      </c>
      <c r="B197" s="24" t="str">
        <f>VLOOKUP($A197,Questions!$A$2:$W$333,2,0)</f>
        <v>Are audit logs available for all changes to the network, firewall, IDS, and IPS systems?*</v>
      </c>
      <c r="C197" s="60" t="str">
        <f>VLOOKUP($A197,'Institution Evaluation'!$A$56:$J$346,4,0)&amp;""</f>
        <v/>
      </c>
      <c r="D197" s="60" t="str">
        <f>VLOOKUP($A197,'Institution Evaluation'!$A$56:$J$346,3,0)&amp;""</f>
        <v>Yes</v>
      </c>
      <c r="E197" s="207" t="str">
        <f>VLOOKUP($A197,'Institution Evaluation'!$A$56:$J$346,5,0)&amp;""</f>
        <v/>
      </c>
      <c r="F197" s="39" t="str">
        <f>VLOOKUP($A197,'Institution Evaluation'!$A$56:$J$346,6,0)&amp;""</f>
        <v>Yes</v>
      </c>
      <c r="G197" s="204" t="str">
        <f>VLOOKUP($A197,'Institution Evaluation'!$A$56:$J$346,7,0)&amp;""</f>
        <v/>
      </c>
      <c r="H197" s="60" t="str">
        <f>VLOOKUP($A197,'Institution Evaluation'!$A$56:$J$346,8,0)&amp;""</f>
        <v>Critical Importance</v>
      </c>
      <c r="I197" s="205" t="str">
        <f>VLOOKUP($A197,'Institution Evaluation'!$A$56:$J$346,9,0)&amp;""</f>
        <v/>
      </c>
      <c r="J197" s="65" t="str">
        <f>IF(VLOOKUP($A197,'Institution Evaluation'!$A$56:$J$346,10,0)=TRUE,"Yes","")</f>
        <v/>
      </c>
    </row>
    <row r="198" spans="1:10" ht="27">
      <c r="A198" s="25" t="s">
        <v>245</v>
      </c>
      <c r="B198" s="24" t="str">
        <f>VLOOKUP($A198,Questions!$A$2:$W$333,2,0)</f>
        <v>Are you employing any next-generation persistent threat (NGPT) monitoring?</v>
      </c>
      <c r="C198" s="60" t="str">
        <f>VLOOKUP($A198,'Institution Evaluation'!$A$56:$J$346,4,0)&amp;""</f>
        <v/>
      </c>
      <c r="D198" s="60" t="str">
        <f>VLOOKUP($A198,'Institution Evaluation'!$A$56:$J$346,3,0)&amp;""</f>
        <v>No</v>
      </c>
      <c r="E198" s="207" t="str">
        <f>VLOOKUP($A198,'Institution Evaluation'!$A$56:$J$346,5,0)&amp;""</f>
        <v/>
      </c>
      <c r="F198" s="39" t="str">
        <f>VLOOKUP($A198,'Institution Evaluation'!$A$56:$J$346,6,0)&amp;""</f>
        <v>Yes</v>
      </c>
      <c r="G198" s="204" t="str">
        <f>VLOOKUP($A198,'Institution Evaluation'!$A$56:$J$346,7,0)&amp;""</f>
        <v/>
      </c>
      <c r="H198" s="60" t="str">
        <f>VLOOKUP($A198,'Institution Evaluation'!$A$56:$J$346,8,0)&amp;""</f>
        <v>Standard Importance</v>
      </c>
      <c r="I198" s="205" t="str">
        <f>VLOOKUP($A198,'Institution Evaluation'!$A$56:$J$346,9,0)&amp;""</f>
        <v/>
      </c>
      <c r="J198" s="65" t="str">
        <f>IF(VLOOKUP($A198,'Institution Evaluation'!$A$56:$J$346,10,0)=TRUE,"Yes","")</f>
        <v/>
      </c>
    </row>
    <row r="199" spans="1:10" s="1" customFormat="1" ht="37.35" customHeight="1">
      <c r="A199" s="80" t="str">
        <f>VLOOKUP(LEFT($A200,4),'Auto Responses'!$N$4:$O$38,2,0)&amp;""</f>
        <v xml:space="preserve"> Policies, Processes, and Procedures</v>
      </c>
      <c r="B199" s="30"/>
      <c r="C199" s="40"/>
      <c r="D199" s="40"/>
      <c r="E199" s="148" t="s">
        <v>552</v>
      </c>
      <c r="F199" s="40"/>
      <c r="G199" s="40"/>
      <c r="H199" s="40"/>
      <c r="I199" s="40"/>
      <c r="J199" s="40"/>
    </row>
    <row r="200" spans="1:10" ht="27">
      <c r="A200" s="25" t="s">
        <v>108</v>
      </c>
      <c r="B200" s="24" t="str">
        <f>VLOOKUP($A200,Questions!$A$2:$W$333,2,0)</f>
        <v>Is your company subject to the institution's geographic region's laws and regulations?*</v>
      </c>
      <c r="C200" s="60" t="str">
        <f>VLOOKUP($A200,'Institution Evaluation'!$A$56:$J$346,4,0)&amp;""</f>
        <v/>
      </c>
      <c r="D200" s="60" t="str">
        <f>VLOOKUP($A200,'Institution Evaluation'!$A$56:$J$346,3,0)&amp;""</f>
        <v>Yes</v>
      </c>
      <c r="E200" s="207" t="str">
        <f>VLOOKUP($A200,'Institution Evaluation'!$A$56:$J$346,5,0)&amp;""</f>
        <v/>
      </c>
      <c r="F200" s="39" t="str">
        <f>VLOOKUP($A200,'Institution Evaluation'!$A$56:$J$346,6,0)&amp;""</f>
        <v>Yes</v>
      </c>
      <c r="G200" s="204" t="str">
        <f>VLOOKUP($A200,'Institution Evaluation'!$A$56:$J$346,7,0)&amp;""</f>
        <v/>
      </c>
      <c r="H200" s="60" t="str">
        <f>VLOOKUP($A200,'Institution Evaluation'!$A$56:$J$346,8,0)&amp;""</f>
        <v>Critical Importance</v>
      </c>
      <c r="I200" s="205" t="str">
        <f>VLOOKUP($A200,'Institution Evaluation'!$A$56:$J$346,9,0)&amp;""</f>
        <v/>
      </c>
      <c r="J200" s="65" t="str">
        <f>IF(VLOOKUP($A200,'Institution Evaluation'!$A$56:$J$346,10,0)=TRUE,"Yes","")</f>
        <v/>
      </c>
    </row>
    <row r="201" spans="1:10" ht="27">
      <c r="A201" s="25" t="s">
        <v>109</v>
      </c>
      <c r="B201" s="24" t="str">
        <f>VLOOKUP($A201,Questions!$A$2:$W$333,2,0)</f>
        <v>Can you accommodate encryption requirements using open standards?</v>
      </c>
      <c r="C201" s="60" t="str">
        <f>VLOOKUP($A201,'Institution Evaluation'!$A$56:$J$346,4,0)&amp;""</f>
        <v/>
      </c>
      <c r="D201" s="60" t="str">
        <f>VLOOKUP($A201,'Institution Evaluation'!$A$56:$J$346,3,0)&amp;""</f>
        <v>Yes</v>
      </c>
      <c r="E201" s="207" t="str">
        <f>VLOOKUP($A201,'Institution Evaluation'!$A$56:$J$346,5,0)&amp;""</f>
        <v/>
      </c>
      <c r="F201" s="39" t="str">
        <f>VLOOKUP($A201,'Institution Evaluation'!$A$56:$J$346,6,0)&amp;""</f>
        <v>Yes</v>
      </c>
      <c r="G201" s="204" t="str">
        <f>VLOOKUP($A201,'Institution Evaluation'!$A$56:$J$346,7,0)&amp;""</f>
        <v/>
      </c>
      <c r="H201" s="60" t="str">
        <f>VLOOKUP($A201,'Institution Evaluation'!$A$56:$J$346,8,0)&amp;""</f>
        <v>Standard Importance</v>
      </c>
      <c r="I201" s="205" t="str">
        <f>VLOOKUP($A201,'Institution Evaluation'!$A$56:$J$346,9,0)&amp;""</f>
        <v/>
      </c>
      <c r="J201" s="65" t="str">
        <f>IF(VLOOKUP($A201,'Institution Evaluation'!$A$56:$J$346,10,0)=TRUE,"Yes","")</f>
        <v/>
      </c>
    </row>
    <row r="202" spans="1:10" ht="27">
      <c r="A202" s="25" t="s">
        <v>120</v>
      </c>
      <c r="B202" s="24" t="str">
        <f>VLOOKUP($A202,Questions!$A$2:$W$333,2,0)</f>
        <v>Will you comply with applicable breach notification laws?</v>
      </c>
      <c r="C202" s="60" t="str">
        <f>VLOOKUP($A202,'Institution Evaluation'!$A$56:$J$346,4,0)&amp;""</f>
        <v/>
      </c>
      <c r="D202" s="60" t="str">
        <f>VLOOKUP($A202,'Institution Evaluation'!$A$56:$J$346,3,0)&amp;""</f>
        <v>Yes</v>
      </c>
      <c r="E202" s="207" t="str">
        <f>VLOOKUP($A202,'Institution Evaluation'!$A$56:$J$346,5,0)&amp;""</f>
        <v/>
      </c>
      <c r="F202" s="39" t="str">
        <f>VLOOKUP($A202,'Institution Evaluation'!$A$56:$J$346,6,0)&amp;""</f>
        <v>Yes</v>
      </c>
      <c r="G202" s="204" t="str">
        <f>VLOOKUP($A202,'Institution Evaluation'!$A$56:$J$346,7,0)&amp;""</f>
        <v/>
      </c>
      <c r="H202" s="60" t="str">
        <f>VLOOKUP($A202,'Institution Evaluation'!$A$56:$J$346,8,0)&amp;""</f>
        <v>Minor Importance</v>
      </c>
      <c r="I202" s="205" t="str">
        <f>VLOOKUP($A202,'Institution Evaluation'!$A$56:$J$346,9,0)&amp;""</f>
        <v/>
      </c>
      <c r="J202" s="65" t="str">
        <f>IF(VLOOKUP($A202,'Institution Evaluation'!$A$56:$J$346,10,0)=TRUE,"Yes","")</f>
        <v/>
      </c>
    </row>
    <row r="203" spans="1:10" ht="27">
      <c r="A203" s="25" t="s">
        <v>122</v>
      </c>
      <c r="B203" s="24" t="str">
        <f>VLOOKUP($A203,Questions!$A$2:$W$333,2,0)</f>
        <v>Do you have an information security awareness program?</v>
      </c>
      <c r="C203" s="60" t="str">
        <f>VLOOKUP($A203,'Institution Evaluation'!$A$56:$J$346,4,0)&amp;""</f>
        <v/>
      </c>
      <c r="D203" s="60" t="str">
        <f>VLOOKUP($A203,'Institution Evaluation'!$A$56:$J$346,3,0)&amp;""</f>
        <v>Yes</v>
      </c>
      <c r="E203" s="207" t="str">
        <f>VLOOKUP($A203,'Institution Evaluation'!$A$56:$J$346,5,0)&amp;""</f>
        <v/>
      </c>
      <c r="F203" s="39" t="str">
        <f>VLOOKUP($A203,'Institution Evaluation'!$A$56:$J$346,6,0)&amp;""</f>
        <v>Yes</v>
      </c>
      <c r="G203" s="204" t="str">
        <f>VLOOKUP($A203,'Institution Evaluation'!$A$56:$J$346,7,0)&amp;""</f>
        <v/>
      </c>
      <c r="H203" s="60" t="str">
        <f>VLOOKUP($A203,'Institution Evaluation'!$A$56:$J$346,8,0)&amp;""</f>
        <v>Minor Importance</v>
      </c>
      <c r="I203" s="205" t="str">
        <f>VLOOKUP($A203,'Institution Evaluation'!$A$56:$J$346,9,0)&amp;""</f>
        <v/>
      </c>
      <c r="J203" s="65" t="str">
        <f>IF(VLOOKUP($A203,'Institution Evaluation'!$A$56:$J$346,10,0)=TRUE,"Yes","")</f>
        <v/>
      </c>
    </row>
    <row r="204" spans="1:10" ht="27">
      <c r="A204" s="25" t="s">
        <v>124</v>
      </c>
      <c r="B204" s="24" t="str">
        <f>VLOOKUP($A204,Questions!$A$2:$W$333,2,0)</f>
        <v>Is security awareness training mandatory for all employees?</v>
      </c>
      <c r="C204" s="60" t="str">
        <f>VLOOKUP($A204,'Institution Evaluation'!$A$56:$J$346,4,0)&amp;""</f>
        <v/>
      </c>
      <c r="D204" s="60" t="str">
        <f>VLOOKUP($A204,'Institution Evaluation'!$A$56:$J$346,3,0)&amp;""</f>
        <v>Yes</v>
      </c>
      <c r="E204" s="207" t="str">
        <f>VLOOKUP($A204,'Institution Evaluation'!$A$56:$J$346,5,0)&amp;""</f>
        <v/>
      </c>
      <c r="F204" s="39" t="str">
        <f>VLOOKUP($A204,'Institution Evaluation'!$A$56:$J$346,6,0)&amp;""</f>
        <v>Yes</v>
      </c>
      <c r="G204" s="204" t="str">
        <f>VLOOKUP($A204,'Institution Evaluation'!$A$56:$J$346,7,0)&amp;""</f>
        <v/>
      </c>
      <c r="H204" s="60" t="str">
        <f>VLOOKUP($A204,'Institution Evaluation'!$A$56:$J$346,8,0)&amp;""</f>
        <v>Minor Importance</v>
      </c>
      <c r="I204" s="205" t="str">
        <f>VLOOKUP($A204,'Institution Evaluation'!$A$56:$J$346,9,0)&amp;""</f>
        <v/>
      </c>
      <c r="J204" s="65" t="str">
        <f>IF(VLOOKUP($A204,'Institution Evaluation'!$A$56:$J$346,10,0)=TRUE,"Yes","")</f>
        <v/>
      </c>
    </row>
    <row r="205" spans="1:10" ht="40.5">
      <c r="A205" s="25" t="s">
        <v>128</v>
      </c>
      <c r="B205" s="24" t="str">
        <f>VLOOKUP($A205,Questions!$A$2:$W$333,2,0)</f>
        <v>Do you have documented, and currently implemented, internal audit processes and procedures?</v>
      </c>
      <c r="C205" s="60" t="str">
        <f>VLOOKUP($A205,'Institution Evaluation'!$A$56:$J$346,4,0)&amp;""</f>
        <v/>
      </c>
      <c r="D205" s="60" t="str">
        <f>VLOOKUP($A205,'Institution Evaluation'!$A$56:$J$346,3,0)&amp;""</f>
        <v>Yes</v>
      </c>
      <c r="E205" s="207" t="str">
        <f>VLOOKUP($A205,'Institution Evaluation'!$A$56:$J$346,5,0)&amp;""</f>
        <v/>
      </c>
      <c r="F205" s="39" t="str">
        <f>VLOOKUP($A205,'Institution Evaluation'!$A$56:$J$346,6,0)&amp;""</f>
        <v>Yes</v>
      </c>
      <c r="G205" s="204" t="str">
        <f>VLOOKUP($A205,'Institution Evaluation'!$A$56:$J$346,7,0)&amp;""</f>
        <v/>
      </c>
      <c r="H205" s="60" t="str">
        <f>VLOOKUP($A205,'Institution Evaluation'!$A$56:$J$346,8,0)&amp;""</f>
        <v>Minor Importance</v>
      </c>
      <c r="I205" s="205" t="str">
        <f>VLOOKUP($A205,'Institution Evaluation'!$A$56:$J$346,9,0)&amp;""</f>
        <v/>
      </c>
      <c r="J205" s="65" t="str">
        <f>IF(VLOOKUP($A205,'Institution Evaluation'!$A$56:$J$346,10,0)=TRUE,"Yes","")</f>
        <v/>
      </c>
    </row>
    <row r="206" spans="1:10" ht="27">
      <c r="A206" s="25" t="s">
        <v>130</v>
      </c>
      <c r="B206" s="24" t="str">
        <f>VLOOKUP($A206,Questions!$A$2:$W$333,2,0)</f>
        <v>Does your organization have physical security controls and policies in place?</v>
      </c>
      <c r="C206" s="60" t="str">
        <f>VLOOKUP($A206,'Institution Evaluation'!$A$56:$J$346,4,0)&amp;""</f>
        <v/>
      </c>
      <c r="D206" s="60" t="str">
        <f>VLOOKUP($A206,'Institution Evaluation'!$A$56:$J$346,3,0)&amp;""</f>
        <v>Yes</v>
      </c>
      <c r="E206" s="207" t="str">
        <f>VLOOKUP($A206,'Institution Evaluation'!$A$56:$J$346,5,0)&amp;""</f>
        <v/>
      </c>
      <c r="F206" s="39" t="str">
        <f>VLOOKUP($A206,'Institution Evaluation'!$A$56:$J$346,6,0)&amp;""</f>
        <v>Yes</v>
      </c>
      <c r="G206" s="204" t="str">
        <f>VLOOKUP($A206,'Institution Evaluation'!$A$56:$J$346,7,0)&amp;""</f>
        <v/>
      </c>
      <c r="H206" s="60" t="str">
        <f>VLOOKUP($A206,'Institution Evaluation'!$A$56:$J$346,8,0)&amp;""</f>
        <v>Minor Importance</v>
      </c>
      <c r="I206" s="205" t="str">
        <f>VLOOKUP($A206,'Institution Evaluation'!$A$56:$J$346,9,0)&amp;""</f>
        <v/>
      </c>
      <c r="J206" s="65" t="str">
        <f>IF(VLOOKUP($A206,'Institution Evaluation'!$A$56:$J$346,10,0)=TRUE,"Yes","")</f>
        <v/>
      </c>
    </row>
    <row r="207" spans="1:10" s="1" customFormat="1" ht="37.35" customHeight="1">
      <c r="A207" s="80" t="str">
        <f>VLOOKUP(LEFT($A208,4),'Auto Responses'!$N$4:$O$38,2,0)&amp;""</f>
        <v xml:space="preserve"> Incident Handling</v>
      </c>
      <c r="B207" s="30"/>
      <c r="C207" s="40"/>
      <c r="D207" s="40"/>
      <c r="E207" s="148" t="s">
        <v>552</v>
      </c>
      <c r="F207" s="40"/>
      <c r="G207" s="40"/>
      <c r="H207" s="40"/>
      <c r="I207" s="40"/>
      <c r="J207" s="40"/>
    </row>
    <row r="208" spans="1:10" ht="15">
      <c r="A208" s="25" t="s">
        <v>248</v>
      </c>
      <c r="B208" s="24" t="str">
        <f>VLOOKUP($A208,Questions!$A$2:$W$333,2,0)</f>
        <v>Do you have a formal incident response plan?</v>
      </c>
      <c r="C208" s="60" t="str">
        <f>VLOOKUP($A208,'Institution Evaluation'!$A$56:$J$346,4,0)&amp;""</f>
        <v/>
      </c>
      <c r="D208" s="60" t="str">
        <f>VLOOKUP($A208,'Institution Evaluation'!$A$56:$J$346,3,0)&amp;""</f>
        <v>Yes</v>
      </c>
      <c r="E208" s="207" t="str">
        <f>VLOOKUP($A208,'Institution Evaluation'!$A$56:$J$346,5,0)&amp;""</f>
        <v/>
      </c>
      <c r="F208" s="39" t="str">
        <f>VLOOKUP($A208,'Institution Evaluation'!$A$56:$J$346,6,0)&amp;""</f>
        <v>Yes</v>
      </c>
      <c r="G208" s="204" t="str">
        <f>VLOOKUP($A208,'Institution Evaluation'!$A$56:$J$346,7,0)&amp;""</f>
        <v/>
      </c>
      <c r="H208" s="60" t="str">
        <f>VLOOKUP($A208,'Institution Evaluation'!$A$56:$J$346,8,0)&amp;""</f>
        <v>Standard Importance</v>
      </c>
      <c r="I208" s="205" t="str">
        <f>VLOOKUP($A208,'Institution Evaluation'!$A$56:$J$346,9,0)&amp;""</f>
        <v/>
      </c>
      <c r="J208" s="65" t="str">
        <f>IF(VLOOKUP($A208,'Institution Evaluation'!$A$56:$J$346,10,0)=TRUE,"Yes","")</f>
        <v/>
      </c>
    </row>
    <row r="209" spans="1:10" ht="27">
      <c r="A209" s="25" t="s">
        <v>249</v>
      </c>
      <c r="B209" s="24" t="str">
        <f>VLOOKUP($A209,Questions!$A$2:$W$333,2,0)</f>
        <v>Do you either have an internal incident response team or retain an external team?</v>
      </c>
      <c r="C209" s="60" t="str">
        <f>VLOOKUP($A209,'Institution Evaluation'!$A$56:$J$346,4,0)&amp;""</f>
        <v/>
      </c>
      <c r="D209" s="60" t="str">
        <f>VLOOKUP($A209,'Institution Evaluation'!$A$56:$J$346,3,0)&amp;""</f>
        <v>Yes</v>
      </c>
      <c r="E209" s="207" t="str">
        <f>VLOOKUP($A209,'Institution Evaluation'!$A$56:$J$346,5,0)&amp;""</f>
        <v/>
      </c>
      <c r="F209" s="39" t="str">
        <f>VLOOKUP($A209,'Institution Evaluation'!$A$56:$J$346,6,0)&amp;""</f>
        <v>Yes</v>
      </c>
      <c r="G209" s="204" t="str">
        <f>VLOOKUP($A209,'Institution Evaluation'!$A$56:$J$346,7,0)&amp;""</f>
        <v/>
      </c>
      <c r="H209" s="60" t="str">
        <f>VLOOKUP($A209,'Institution Evaluation'!$A$56:$J$346,8,0)&amp;""</f>
        <v>Minor Importance</v>
      </c>
      <c r="I209" s="205" t="str">
        <f>VLOOKUP($A209,'Institution Evaluation'!$A$56:$J$346,9,0)&amp;""</f>
        <v/>
      </c>
      <c r="J209" s="65" t="str">
        <f>IF(VLOOKUP($A209,'Institution Evaluation'!$A$56:$J$346,10,0)=TRUE,"Yes","")</f>
        <v/>
      </c>
    </row>
    <row r="210" spans="1:10" ht="27">
      <c r="A210" s="25" t="s">
        <v>250</v>
      </c>
      <c r="B210" s="24" t="str">
        <f>VLOOKUP($A210,Questions!$A$2:$W$333,2,0)</f>
        <v>Do you have the capability to respond to incidents on a 24 x 7 x 365 basis?</v>
      </c>
      <c r="C210" s="60" t="str">
        <f>VLOOKUP($A210,'Institution Evaluation'!$A$56:$J$346,4,0)&amp;""</f>
        <v/>
      </c>
      <c r="D210" s="60" t="str">
        <f>VLOOKUP($A210,'Institution Evaluation'!$A$56:$J$346,3,0)&amp;""</f>
        <v>Yes</v>
      </c>
      <c r="E210" s="207" t="str">
        <f>VLOOKUP($A210,'Institution Evaluation'!$A$56:$J$346,5,0)&amp;""</f>
        <v/>
      </c>
      <c r="F210" s="39" t="str">
        <f>VLOOKUP($A210,'Institution Evaluation'!$A$56:$J$346,6,0)&amp;""</f>
        <v>Yes</v>
      </c>
      <c r="G210" s="204" t="str">
        <f>VLOOKUP($A210,'Institution Evaluation'!$A$56:$J$346,7,0)&amp;""</f>
        <v/>
      </c>
      <c r="H210" s="60" t="str">
        <f>VLOOKUP($A210,'Institution Evaluation'!$A$56:$J$346,8,0)&amp;""</f>
        <v>Minor Importance</v>
      </c>
      <c r="I210" s="205" t="str">
        <f>VLOOKUP($A210,'Institution Evaluation'!$A$56:$J$346,9,0)&amp;""</f>
        <v/>
      </c>
      <c r="J210" s="65" t="str">
        <f>IF(VLOOKUP($A210,'Institution Evaluation'!$A$56:$J$346,10,0)=TRUE,"Yes","")</f>
        <v/>
      </c>
    </row>
    <row r="211" spans="1:10" ht="40.5">
      <c r="A211" s="25" t="s">
        <v>251</v>
      </c>
      <c r="B211" s="24" t="str">
        <f>VLOOKUP($A211,Questions!$A$2:$W$333,2,0)</f>
        <v>Do you carry cyber-risk insurance to protect against unforeseen service outages, data that is lost or stolen, and security incidents?</v>
      </c>
      <c r="C211" s="60" t="str">
        <f>VLOOKUP($A211,'Institution Evaluation'!$A$56:$J$346,4,0)&amp;""</f>
        <v/>
      </c>
      <c r="D211" s="60" t="str">
        <f>VLOOKUP($A211,'Institution Evaluation'!$A$56:$J$346,3,0)&amp;""</f>
        <v>Yes</v>
      </c>
      <c r="E211" s="207" t="str">
        <f>VLOOKUP($A211,'Institution Evaluation'!$A$56:$J$346,5,0)&amp;""</f>
        <v/>
      </c>
      <c r="F211" s="39" t="str">
        <f>VLOOKUP($A211,'Institution Evaluation'!$A$56:$J$346,6,0)&amp;""</f>
        <v>Yes</v>
      </c>
      <c r="G211" s="204" t="str">
        <f>VLOOKUP($A211,'Institution Evaluation'!$A$56:$J$346,7,0)&amp;""</f>
        <v/>
      </c>
      <c r="H211" s="60" t="str">
        <f>VLOOKUP($A211,'Institution Evaluation'!$A$56:$J$346,8,0)&amp;""</f>
        <v>Minor Importance</v>
      </c>
      <c r="I211" s="205" t="str">
        <f>VLOOKUP($A211,'Institution Evaluation'!$A$56:$J$346,9,0)&amp;""</f>
        <v/>
      </c>
      <c r="J211" s="65" t="str">
        <f>IF(VLOOKUP($A211,'Institution Evaluation'!$A$56:$J$346,10,0)=TRUE,"Yes","")</f>
        <v/>
      </c>
    </row>
    <row r="212" spans="1:10" s="1" customFormat="1" ht="37.35" customHeight="1">
      <c r="A212" s="80" t="str">
        <f>VLOOKUP(LEFT($A213,4),'Auto Responses'!$N$4:$O$38,2,0)&amp;""</f>
        <v xml:space="preserve"> Vulnerability Management</v>
      </c>
      <c r="B212" s="30"/>
      <c r="C212" s="40"/>
      <c r="D212" s="40"/>
      <c r="E212" s="148" t="s">
        <v>552</v>
      </c>
      <c r="F212" s="40"/>
      <c r="G212" s="40"/>
      <c r="H212" s="40"/>
      <c r="I212" s="40"/>
      <c r="J212" s="40"/>
    </row>
    <row r="213" spans="1:10" ht="180">
      <c r="A213" s="25" t="s">
        <v>252</v>
      </c>
      <c r="B213" s="24" t="str">
        <f>VLOOKUP($A213,Questions!$A$2:$W$333,2,0)</f>
        <v>Are your systems and applications scanned with an authenticated user account for vulnerabilities (that are remediated) prior to new releases?*</v>
      </c>
      <c r="C213" s="60" t="str">
        <f>VLOOKUP($A213,'Institution Evaluation'!$A$56:$J$346,4,0)&amp;""</f>
        <v xml:space="preserve">Yes, we use tools like Snyk Scan and Acunetix to scan for vulnerabilities with each new release. Scans are performed with authenticated user credentials and the identified vulnerabilities are remediated based on Severity and Priority. </v>
      </c>
      <c r="D213" s="60" t="str">
        <f>VLOOKUP($A213,'Institution Evaluation'!$A$56:$J$346,3,0)&amp;""</f>
        <v>Yes</v>
      </c>
      <c r="E213" s="207" t="str">
        <f>VLOOKUP($A213,'Institution Evaluation'!$A$56:$J$346,5,0)&amp;""</f>
        <v/>
      </c>
      <c r="F213" s="39" t="str">
        <f>VLOOKUP($A213,'Institution Evaluation'!$A$56:$J$346,6,0)&amp;""</f>
        <v>Yes</v>
      </c>
      <c r="G213" s="204" t="str">
        <f>VLOOKUP($A213,'Institution Evaluation'!$A$56:$J$346,7,0)&amp;""</f>
        <v/>
      </c>
      <c r="H213" s="60" t="str">
        <f>VLOOKUP($A213,'Institution Evaluation'!$A$56:$J$346,8,0)&amp;""</f>
        <v>Critical Importance</v>
      </c>
      <c r="I213" s="205" t="str">
        <f>VLOOKUP($A213,'Institution Evaluation'!$A$56:$J$346,9,0)&amp;""</f>
        <v/>
      </c>
      <c r="J213" s="65" t="str">
        <f>IF(VLOOKUP($A213,'Institution Evaluation'!$A$56:$J$346,10,0)=TRUE,"Yes","")</f>
        <v/>
      </c>
    </row>
    <row r="214" spans="1:10" ht="27">
      <c r="A214" s="25" t="s">
        <v>254</v>
      </c>
      <c r="B214" s="24" t="str">
        <f>VLOOKUP($A214,Questions!$A$2:$W$333,2,0)</f>
        <v>Will you provide results of application and system vulnerability scans to the institution?*</v>
      </c>
      <c r="C214" s="60" t="str">
        <f>VLOOKUP($A214,'Institution Evaluation'!$A$56:$J$346,4,0)&amp;""</f>
        <v>Provided upon request</v>
      </c>
      <c r="D214" s="60" t="str">
        <f>VLOOKUP($A214,'Institution Evaluation'!$A$56:$J$346,3,0)&amp;""</f>
        <v>Yes</v>
      </c>
      <c r="E214" s="207" t="str">
        <f>VLOOKUP($A214,'Institution Evaluation'!$A$56:$J$346,5,0)&amp;""</f>
        <v/>
      </c>
      <c r="F214" s="39" t="str">
        <f>VLOOKUP($A214,'Institution Evaluation'!$A$56:$J$346,6,0)&amp;""</f>
        <v>Yes</v>
      </c>
      <c r="G214" s="204" t="str">
        <f>VLOOKUP($A214,'Institution Evaluation'!$A$56:$J$346,7,0)&amp;""</f>
        <v/>
      </c>
      <c r="H214" s="60" t="str">
        <f>VLOOKUP($A214,'Institution Evaluation'!$A$56:$J$346,8,0)&amp;""</f>
        <v>Critical Importance</v>
      </c>
      <c r="I214" s="205" t="str">
        <f>VLOOKUP($A214,'Institution Evaluation'!$A$56:$J$346,9,0)&amp;""</f>
        <v/>
      </c>
      <c r="J214" s="65" t="str">
        <f>IF(VLOOKUP($A214,'Institution Evaluation'!$A$56:$J$346,10,0)=TRUE,"Yes","")</f>
        <v/>
      </c>
    </row>
    <row r="215" spans="1:10" ht="105">
      <c r="A215" s="25" t="s">
        <v>257</v>
      </c>
      <c r="B215" s="24" t="str">
        <f>VLOOKUP($A215,Questions!$A$2:$W$333,2,0)</f>
        <v>Have your systems and applications had a third-party security assessment completed in the last year?</v>
      </c>
      <c r="C215" s="60" t="str">
        <f>VLOOKUP($A215,'Institution Evaluation'!$A$56:$J$346,4,0)&amp;""</f>
        <v>Our third party monitoring firm conducts bi-monthy audits. We have not had a 3PAO in the last year but we have continuous monitoring.</v>
      </c>
      <c r="D215" s="60" t="str">
        <f>VLOOKUP($A215,'Institution Evaluation'!$A$56:$J$346,3,0)&amp;""</f>
        <v>Yes</v>
      </c>
      <c r="E215" s="207" t="str">
        <f>VLOOKUP($A215,'Institution Evaluation'!$A$56:$J$346,5,0)&amp;""</f>
        <v/>
      </c>
      <c r="F215" s="39" t="str">
        <f>VLOOKUP($A215,'Institution Evaluation'!$A$56:$J$346,6,0)&amp;""</f>
        <v>Yes</v>
      </c>
      <c r="G215" s="204" t="str">
        <f>VLOOKUP($A215,'Institution Evaluation'!$A$56:$J$346,7,0)&amp;""</f>
        <v/>
      </c>
      <c r="H215" s="60" t="str">
        <f>VLOOKUP($A215,'Institution Evaluation'!$A$56:$J$346,8,0)&amp;""</f>
        <v>Standard Importance</v>
      </c>
      <c r="I215" s="205" t="str">
        <f>VLOOKUP($A215,'Institution Evaluation'!$A$56:$J$346,9,0)&amp;""</f>
        <v/>
      </c>
      <c r="J215" s="65" t="str">
        <f>IF(VLOOKUP($A215,'Institution Evaluation'!$A$56:$J$346,10,0)=TRUE,"Yes","")</f>
        <v/>
      </c>
    </row>
    <row r="216" spans="1:10" ht="27">
      <c r="A216" s="25" t="s">
        <v>260</v>
      </c>
      <c r="B216" s="24" t="str">
        <f>VLOOKUP($A216,Questions!$A$2:$W$333,2,0)</f>
        <v>Are your systems and applications regularly scanned externally for vulnerabilities?</v>
      </c>
      <c r="C216" s="60" t="str">
        <f>VLOOKUP($A216,'Institution Evaluation'!$A$56:$J$346,4,0)&amp;""</f>
        <v/>
      </c>
      <c r="D216" s="60" t="str">
        <f>VLOOKUP($A216,'Institution Evaluation'!$A$56:$J$346,3,0)&amp;""</f>
        <v>Yes</v>
      </c>
      <c r="E216" s="207" t="str">
        <f>VLOOKUP($A216,'Institution Evaluation'!$A$56:$J$346,5,0)&amp;""</f>
        <v/>
      </c>
      <c r="F216" s="39" t="str">
        <f>VLOOKUP($A216,'Institution Evaluation'!$A$56:$J$346,6,0)&amp;""</f>
        <v>Yes</v>
      </c>
      <c r="G216" s="204" t="str">
        <f>VLOOKUP($A216,'Institution Evaluation'!$A$56:$J$346,7,0)&amp;""</f>
        <v/>
      </c>
      <c r="H216" s="60" t="str">
        <f>VLOOKUP($A216,'Institution Evaluation'!$A$56:$J$346,8,0)&amp;""</f>
        <v>Minor Importance</v>
      </c>
      <c r="I216" s="205" t="str">
        <f>VLOOKUP($A216,'Institution Evaluation'!$A$56:$J$346,9,0)&amp;""</f>
        <v/>
      </c>
      <c r="J216" s="65" t="str">
        <f>IF(VLOOKUP($A216,'Institution Evaluation'!$A$56:$J$346,10,0)=TRUE,"Yes","")</f>
        <v/>
      </c>
    </row>
    <row r="217" spans="1:10" s="1" customFormat="1" ht="37.35" customHeight="1">
      <c r="A217" s="80" t="str">
        <f>VLOOKUP(LEFT($A218,4),'Auto Responses'!$N$4:$O$38,2,0)&amp;""</f>
        <v xml:space="preserve">HIPAA Compliance </v>
      </c>
      <c r="B217" s="30"/>
      <c r="C217" s="40"/>
      <c r="D217" s="40"/>
      <c r="E217" s="148" t="s">
        <v>552</v>
      </c>
      <c r="F217" s="40"/>
      <c r="G217" s="40"/>
      <c r="H217" s="40"/>
      <c r="I217" s="40"/>
      <c r="J217" s="40"/>
    </row>
    <row r="218" spans="1:10" ht="54">
      <c r="A218" s="25" t="s">
        <v>306</v>
      </c>
      <c r="B218" s="24" t="str">
        <f>VLOOKUP($A218,Questions!$A$2:$W$333,2,0)</f>
        <v>Do your workforce members receive regular training related to the Health Insurance Portability and Accountability Act (HIPAA) Privacy and Security Rules and the HITECH Act?*</v>
      </c>
      <c r="C218" s="60" t="str">
        <f>VLOOKUP($A218,'Institution Evaluation'!$A$56:$J$346,4,0)&amp;""</f>
        <v/>
      </c>
      <c r="D218" s="60" t="str">
        <f>VLOOKUP($A218,'Institution Evaluation'!$A$56:$J$346,3,0)&amp;""</f>
        <v>Yes</v>
      </c>
      <c r="E218" s="207" t="str">
        <f>VLOOKUP($A218,'Institution Evaluation'!$A$56:$J$346,5,0)&amp;""</f>
        <v/>
      </c>
      <c r="F218" s="39" t="str">
        <f>VLOOKUP($A218,'Institution Evaluation'!$A$56:$J$346,6,0)&amp;""</f>
        <v>Yes</v>
      </c>
      <c r="G218" s="204" t="str">
        <f>VLOOKUP($A218,'Institution Evaluation'!$A$56:$J$346,7,0)&amp;""</f>
        <v/>
      </c>
      <c r="H218" s="60" t="str">
        <f>VLOOKUP($A218,'Institution Evaluation'!$A$56:$J$346,8,0)&amp;""</f>
        <v>Critical Importance</v>
      </c>
      <c r="I218" s="205" t="str">
        <f>VLOOKUP($A218,'Institution Evaluation'!$A$56:$J$346,9,0)&amp;""</f>
        <v/>
      </c>
      <c r="J218" s="65" t="str">
        <f>IF(VLOOKUP($A218,'Institution Evaluation'!$A$56:$J$346,10,0)=TRUE,"Yes","")</f>
        <v/>
      </c>
    </row>
    <row r="219" spans="1:10" ht="15">
      <c r="A219" s="25" t="s">
        <v>307</v>
      </c>
      <c r="B219" s="24" t="str">
        <f>VLOOKUP($A219,Questions!$A$2:$W$333,2,0)</f>
        <v>Have you identified areas of risk?*</v>
      </c>
      <c r="C219" s="60" t="str">
        <f>VLOOKUP($A219,'Institution Evaluation'!$A$56:$J$346,4,0)&amp;""</f>
        <v/>
      </c>
      <c r="D219" s="60" t="str">
        <f>VLOOKUP($A219,'Institution Evaluation'!$A$56:$J$346,3,0)&amp;""</f>
        <v>Yes</v>
      </c>
      <c r="E219" s="207" t="str">
        <f>VLOOKUP($A219,'Institution Evaluation'!$A$56:$J$346,5,0)&amp;""</f>
        <v/>
      </c>
      <c r="F219" s="39" t="str">
        <f>VLOOKUP($A219,'Institution Evaluation'!$A$56:$J$346,6,0)&amp;""</f>
        <v>Yes</v>
      </c>
      <c r="G219" s="204" t="str">
        <f>VLOOKUP($A219,'Institution Evaluation'!$A$56:$J$346,7,0)&amp;""</f>
        <v/>
      </c>
      <c r="H219" s="60" t="str">
        <f>VLOOKUP($A219,'Institution Evaluation'!$A$56:$J$346,8,0)&amp;""</f>
        <v>Critical Importance</v>
      </c>
      <c r="I219" s="205" t="str">
        <f>VLOOKUP($A219,'Institution Evaluation'!$A$56:$J$346,9,0)&amp;""</f>
        <v/>
      </c>
      <c r="J219" s="65" t="str">
        <f>IF(VLOOKUP($A219,'Institution Evaluation'!$A$56:$J$346,10,0)=TRUE,"Yes","")</f>
        <v/>
      </c>
    </row>
    <row r="220" spans="1:10" ht="15">
      <c r="A220" s="25" t="s">
        <v>308</v>
      </c>
      <c r="B220" s="24" t="str">
        <f>VLOOKUP($A220,Questions!$A$2:$W$333,2,0)</f>
        <v>Have the relevant policies/plans been tested?*</v>
      </c>
      <c r="C220" s="60" t="str">
        <f>VLOOKUP($A220,'Institution Evaluation'!$A$56:$J$346,4,0)&amp;""</f>
        <v/>
      </c>
      <c r="D220" s="60" t="str">
        <f>VLOOKUP($A220,'Institution Evaluation'!$A$56:$J$346,3,0)&amp;""</f>
        <v>Yes</v>
      </c>
      <c r="E220" s="207" t="str">
        <f>VLOOKUP($A220,'Institution Evaluation'!$A$56:$J$346,5,0)&amp;""</f>
        <v/>
      </c>
      <c r="F220" s="39" t="str">
        <f>VLOOKUP($A220,'Institution Evaluation'!$A$56:$J$346,6,0)&amp;""</f>
        <v>Yes</v>
      </c>
      <c r="G220" s="204" t="str">
        <f>VLOOKUP($A220,'Institution Evaluation'!$A$56:$J$346,7,0)&amp;""</f>
        <v/>
      </c>
      <c r="H220" s="60" t="str">
        <f>VLOOKUP($A220,'Institution Evaluation'!$A$56:$J$346,8,0)&amp;""</f>
        <v>Critical Importance</v>
      </c>
      <c r="I220" s="205" t="str">
        <f>VLOOKUP($A220,'Institution Evaluation'!$A$56:$J$346,9,0)&amp;""</f>
        <v/>
      </c>
      <c r="J220" s="65" t="str">
        <f>IF(VLOOKUP($A220,'Institution Evaluation'!$A$56:$J$346,10,0)=TRUE,"Yes","")</f>
        <v/>
      </c>
    </row>
    <row r="221" spans="1:10" ht="40.5">
      <c r="A221" s="25" t="s">
        <v>309</v>
      </c>
      <c r="B221" s="24" t="str">
        <f>VLOOKUP($A221,Questions!$A$2:$W$333,2,0)</f>
        <v>Have you entered into a Business Associate Agreements with all subcontractors who may have access to protected health information (PHI)?*</v>
      </c>
      <c r="C221" s="60" t="str">
        <f>VLOOKUP($A221,'Institution Evaluation'!$A$56:$J$346,4,0)&amp;""</f>
        <v/>
      </c>
      <c r="D221" s="60" t="str">
        <f>VLOOKUP($A221,'Institution Evaluation'!$A$56:$J$346,3,0)&amp;""</f>
        <v>Yes</v>
      </c>
      <c r="E221" s="207" t="str">
        <f>VLOOKUP($A221,'Institution Evaluation'!$A$56:$J$346,5,0)&amp;""</f>
        <v/>
      </c>
      <c r="F221" s="39" t="str">
        <f>VLOOKUP($A221,'Institution Evaluation'!$A$56:$J$346,6,0)&amp;""</f>
        <v>Yes</v>
      </c>
      <c r="G221" s="204" t="str">
        <f>VLOOKUP($A221,'Institution Evaluation'!$A$56:$J$346,7,0)&amp;""</f>
        <v/>
      </c>
      <c r="H221" s="60" t="str">
        <f>VLOOKUP($A221,'Institution Evaluation'!$A$56:$J$346,8,0)&amp;""</f>
        <v>Critical Importance</v>
      </c>
      <c r="I221" s="205" t="str">
        <f>VLOOKUP($A221,'Institution Evaluation'!$A$56:$J$346,9,0)&amp;""</f>
        <v/>
      </c>
      <c r="J221" s="65" t="str">
        <f>IF(VLOOKUP($A221,'Institution Evaluation'!$A$56:$J$346,10,0)=TRUE,"Yes","")</f>
        <v/>
      </c>
    </row>
    <row r="222" spans="1:10" ht="27">
      <c r="A222" s="25" t="s">
        <v>310</v>
      </c>
      <c r="B222" s="24" t="str">
        <f>VLOOKUP($A222,Questions!$A$2:$W$333,2,0)</f>
        <v>Do you monitor or receive information regarding changes in HIPAA regulations?</v>
      </c>
      <c r="C222" s="60" t="str">
        <f>VLOOKUP($A222,'Institution Evaluation'!$A$56:$J$346,4,0)&amp;""</f>
        <v/>
      </c>
      <c r="D222" s="60" t="str">
        <f>VLOOKUP($A222,'Institution Evaluation'!$A$56:$J$346,3,0)&amp;""</f>
        <v>Yes</v>
      </c>
      <c r="E222" s="207" t="str">
        <f>VLOOKUP($A222,'Institution Evaluation'!$A$56:$J$346,5,0)&amp;""</f>
        <v/>
      </c>
      <c r="F222" s="39" t="str">
        <f>VLOOKUP($A222,'Institution Evaluation'!$A$56:$J$346,6,0)&amp;""</f>
        <v>Yes</v>
      </c>
      <c r="G222" s="204" t="str">
        <f>VLOOKUP($A222,'Institution Evaluation'!$A$56:$J$346,7,0)&amp;""</f>
        <v/>
      </c>
      <c r="H222" s="60" t="str">
        <f>VLOOKUP($A222,'Institution Evaluation'!$A$56:$J$346,8,0)&amp;""</f>
        <v>Standard Importance</v>
      </c>
      <c r="I222" s="205" t="str">
        <f>VLOOKUP($A222,'Institution Evaluation'!$A$56:$J$346,9,0)&amp;""</f>
        <v/>
      </c>
      <c r="J222" s="65" t="str">
        <f>IF(VLOOKUP($A222,'Institution Evaluation'!$A$56:$J$346,10,0)=TRUE,"Yes","")</f>
        <v/>
      </c>
    </row>
    <row r="223" spans="1:10" ht="27">
      <c r="A223" s="25" t="s">
        <v>311</v>
      </c>
      <c r="B223" s="24" t="str">
        <f>VLOOKUP($A223,Questions!$A$2:$W$333,2,0)</f>
        <v>Has your organization designated HIPAA Privacy and Security officers as required by the rules?</v>
      </c>
      <c r="C223" s="60" t="str">
        <f>VLOOKUP($A223,'Institution Evaluation'!$A$56:$J$346,4,0)&amp;""</f>
        <v/>
      </c>
      <c r="D223" s="60" t="str">
        <f>VLOOKUP($A223,'Institution Evaluation'!$A$56:$J$346,3,0)&amp;""</f>
        <v>Yes</v>
      </c>
      <c r="E223" s="207" t="str">
        <f>VLOOKUP($A223,'Institution Evaluation'!$A$56:$J$346,5,0)&amp;""</f>
        <v/>
      </c>
      <c r="F223" s="39" t="str">
        <f>VLOOKUP($A223,'Institution Evaluation'!$A$56:$J$346,6,0)&amp;""</f>
        <v>Yes</v>
      </c>
      <c r="G223" s="204" t="str">
        <f>VLOOKUP($A223,'Institution Evaluation'!$A$56:$J$346,7,0)&amp;""</f>
        <v/>
      </c>
      <c r="H223" s="60" t="str">
        <f>VLOOKUP($A223,'Institution Evaluation'!$A$56:$J$346,8,0)&amp;""</f>
        <v>Standard Importance</v>
      </c>
      <c r="I223" s="205" t="str">
        <f>VLOOKUP($A223,'Institution Evaluation'!$A$56:$J$346,9,0)&amp;""</f>
        <v/>
      </c>
      <c r="J223" s="65" t="str">
        <f>IF(VLOOKUP($A223,'Institution Evaluation'!$A$56:$J$346,10,0)=TRUE,"Yes","")</f>
        <v/>
      </c>
    </row>
    <row r="224" spans="1:10" ht="60">
      <c r="A224" s="25" t="s">
        <v>312</v>
      </c>
      <c r="B224" s="24" t="str">
        <f>VLOOKUP($A224,Questions!$A$2:$W$333,2,0)</f>
        <v>Do you comply with the requirements of the Health Information Technology for Economic and Clinical Health Act (HITECH)?</v>
      </c>
      <c r="C224" s="60" t="str">
        <f>VLOOKUP($A224,'Institution Evaluation'!$A$56:$J$346,4,0)&amp;""</f>
        <v>We have not done a full audit of our compliance with HITECH</v>
      </c>
      <c r="D224" s="60" t="str">
        <f>VLOOKUP($A224,'Institution Evaluation'!$A$56:$J$346,3,0)&amp;""</f>
        <v>No</v>
      </c>
      <c r="E224" s="207" t="str">
        <f>VLOOKUP($A224,'Institution Evaluation'!$A$56:$J$346,5,0)&amp;""</f>
        <v/>
      </c>
      <c r="F224" s="39" t="str">
        <f>VLOOKUP($A224,'Institution Evaluation'!$A$56:$J$346,6,0)&amp;""</f>
        <v>Yes</v>
      </c>
      <c r="G224" s="204" t="str">
        <f>VLOOKUP($A224,'Institution Evaluation'!$A$56:$J$346,7,0)&amp;""</f>
        <v/>
      </c>
      <c r="H224" s="60" t="str">
        <f>VLOOKUP($A224,'Institution Evaluation'!$A$56:$J$346,8,0)&amp;""</f>
        <v>Standard Importance</v>
      </c>
      <c r="I224" s="205" t="str">
        <f>VLOOKUP($A224,'Institution Evaluation'!$A$56:$J$346,9,0)&amp;""</f>
        <v/>
      </c>
      <c r="J224" s="65" t="str">
        <f>IF(VLOOKUP($A224,'Institution Evaluation'!$A$56:$J$346,10,0)=TRUE,"Yes","")</f>
        <v/>
      </c>
    </row>
    <row r="225" spans="1:10" ht="27">
      <c r="A225" s="25" t="s">
        <v>314</v>
      </c>
      <c r="B225" s="24" t="str">
        <f>VLOOKUP($A225,Questions!$A$2:$W$333,2,0)</f>
        <v>Have you conducted a risk analysis as required under the HIPAA Security Rule?</v>
      </c>
      <c r="C225" s="60" t="str">
        <f>VLOOKUP($A225,'Institution Evaluation'!$A$56:$J$346,4,0)&amp;""</f>
        <v/>
      </c>
      <c r="D225" s="60" t="str">
        <f>VLOOKUP($A225,'Institution Evaluation'!$A$56:$J$346,3,0)&amp;""</f>
        <v>Yes</v>
      </c>
      <c r="E225" s="207" t="str">
        <f>VLOOKUP($A225,'Institution Evaluation'!$A$56:$J$346,5,0)&amp;""</f>
        <v/>
      </c>
      <c r="F225" s="39" t="str">
        <f>VLOOKUP($A225,'Institution Evaluation'!$A$56:$J$346,6,0)&amp;""</f>
        <v>Yes</v>
      </c>
      <c r="G225" s="204" t="str">
        <f>VLOOKUP($A225,'Institution Evaluation'!$A$56:$J$346,7,0)&amp;""</f>
        <v/>
      </c>
      <c r="H225" s="60" t="str">
        <f>VLOOKUP($A225,'Institution Evaluation'!$A$56:$J$346,8,0)&amp;""</f>
        <v>Standard Importance</v>
      </c>
      <c r="I225" s="205" t="str">
        <f>VLOOKUP($A225,'Institution Evaluation'!$A$56:$J$346,9,0)&amp;""</f>
        <v/>
      </c>
      <c r="J225" s="65" t="str">
        <f>IF(VLOOKUP($A225,'Institution Evaluation'!$A$56:$J$346,10,0)=TRUE,"Yes","")</f>
        <v/>
      </c>
    </row>
    <row r="226" spans="1:10" ht="27">
      <c r="A226" s="25" t="s">
        <v>315</v>
      </c>
      <c r="B226" s="24" t="str">
        <f>VLOOKUP($A226,Questions!$A$2:$W$333,2,0)</f>
        <v>Have you taken actions to mitigate the identified risks?</v>
      </c>
      <c r="C226" s="60" t="str">
        <f>VLOOKUP($A226,'Institution Evaluation'!$A$56:$J$346,4,0)&amp;""</f>
        <v/>
      </c>
      <c r="D226" s="60" t="str">
        <f>VLOOKUP($A226,'Institution Evaluation'!$A$56:$J$346,3,0)&amp;""</f>
        <v>Yes</v>
      </c>
      <c r="E226" s="207" t="str">
        <f>VLOOKUP($A226,'Institution Evaluation'!$A$56:$J$346,5,0)&amp;""</f>
        <v/>
      </c>
      <c r="F226" s="39" t="str">
        <f>VLOOKUP($A226,'Institution Evaluation'!$A$56:$J$346,6,0)&amp;""</f>
        <v>Yes</v>
      </c>
      <c r="G226" s="204" t="str">
        <f>VLOOKUP($A226,'Institution Evaluation'!$A$56:$J$346,7,0)&amp;""</f>
        <v/>
      </c>
      <c r="H226" s="60" t="str">
        <f>VLOOKUP($A226,'Institution Evaluation'!$A$56:$J$346,8,0)&amp;""</f>
        <v>Standard Importance</v>
      </c>
      <c r="I226" s="205" t="str">
        <f>VLOOKUP($A226,'Institution Evaluation'!$A$56:$J$346,9,0)&amp;""</f>
        <v/>
      </c>
      <c r="J226" s="65" t="str">
        <f>IF(VLOOKUP($A226,'Institution Evaluation'!$A$56:$J$346,10,0)=TRUE,"Yes","")</f>
        <v/>
      </c>
    </row>
    <row r="227" spans="1:10" ht="40.5">
      <c r="A227" s="25" t="s">
        <v>316</v>
      </c>
      <c r="B227" s="24" t="str">
        <f>VLOOKUP($A227,Questions!$A$2:$W$333,2,0)</f>
        <v>Does your application require user and system administrator password changes at a frequency no greater than 90 days?</v>
      </c>
      <c r="C227" s="60" t="str">
        <f>VLOOKUP($A227,'Institution Evaluation'!$A$56:$J$346,4,0)&amp;""</f>
        <v/>
      </c>
      <c r="D227" s="60" t="str">
        <f>VLOOKUP($A227,'Institution Evaluation'!$A$56:$J$346,3,0)&amp;""</f>
        <v>Yes</v>
      </c>
      <c r="E227" s="207" t="str">
        <f>VLOOKUP($A227,'Institution Evaluation'!$A$56:$J$346,5,0)&amp;""</f>
        <v/>
      </c>
      <c r="F227" s="39" t="str">
        <f>VLOOKUP($A227,'Institution Evaluation'!$A$56:$J$346,6,0)&amp;""</f>
        <v>Yes</v>
      </c>
      <c r="G227" s="204" t="str">
        <f>VLOOKUP($A227,'Institution Evaluation'!$A$56:$J$346,7,0)&amp;""</f>
        <v/>
      </c>
      <c r="H227" s="60" t="str">
        <f>VLOOKUP($A227,'Institution Evaluation'!$A$56:$J$346,8,0)&amp;""</f>
        <v>Standard Importance</v>
      </c>
      <c r="I227" s="205" t="str">
        <f>VLOOKUP($A227,'Institution Evaluation'!$A$56:$J$346,9,0)&amp;""</f>
        <v/>
      </c>
      <c r="J227" s="65" t="str">
        <f>IF(VLOOKUP($A227,'Institution Evaluation'!$A$56:$J$346,10,0)=TRUE,"Yes","")</f>
        <v/>
      </c>
    </row>
    <row r="228" spans="1:10" ht="40.5">
      <c r="A228" s="25" t="s">
        <v>317</v>
      </c>
      <c r="B228" s="24" t="str">
        <f>VLOOKUP($A228,Questions!$A$2:$W$333,2,0)</f>
        <v>Does your application require users to set their own password after an administrator reset or on first use of the account?</v>
      </c>
      <c r="C228" s="60" t="str">
        <f>VLOOKUP($A228,'Institution Evaluation'!$A$56:$J$346,4,0)&amp;""</f>
        <v/>
      </c>
      <c r="D228" s="60" t="str">
        <f>VLOOKUP($A228,'Institution Evaluation'!$A$56:$J$346,3,0)&amp;""</f>
        <v>Yes</v>
      </c>
      <c r="E228" s="207" t="str">
        <f>VLOOKUP($A228,'Institution Evaluation'!$A$56:$J$346,5,0)&amp;""</f>
        <v/>
      </c>
      <c r="F228" s="39" t="str">
        <f>VLOOKUP($A228,'Institution Evaluation'!$A$56:$J$346,6,0)&amp;""</f>
        <v>Yes</v>
      </c>
      <c r="G228" s="204" t="str">
        <f>VLOOKUP($A228,'Institution Evaluation'!$A$56:$J$346,7,0)&amp;""</f>
        <v/>
      </c>
      <c r="H228" s="60" t="str">
        <f>VLOOKUP($A228,'Institution Evaluation'!$A$56:$J$346,8,0)&amp;""</f>
        <v>Standard Importance</v>
      </c>
      <c r="I228" s="205" t="str">
        <f>VLOOKUP($A228,'Institution Evaluation'!$A$56:$J$346,9,0)&amp;""</f>
        <v/>
      </c>
      <c r="J228" s="65" t="str">
        <f>IF(VLOOKUP($A228,'Institution Evaluation'!$A$56:$J$346,10,0)=TRUE,"Yes","")</f>
        <v/>
      </c>
    </row>
    <row r="229" spans="1:10" ht="27">
      <c r="A229" s="25" t="s">
        <v>318</v>
      </c>
      <c r="B229" s="24" t="str">
        <f>VLOOKUP($A229,Questions!$A$2:$W$333,2,0)</f>
        <v>Does your application lock out an account after a number of failed login attempts?</v>
      </c>
      <c r="C229" s="60" t="str">
        <f>VLOOKUP($A229,'Institution Evaluation'!$A$56:$J$346,4,0)&amp;""</f>
        <v/>
      </c>
      <c r="D229" s="60" t="str">
        <f>VLOOKUP($A229,'Institution Evaluation'!$A$56:$J$346,3,0)&amp;""</f>
        <v>Yes</v>
      </c>
      <c r="E229" s="207" t="str">
        <f>VLOOKUP($A229,'Institution Evaluation'!$A$56:$J$346,5,0)&amp;""</f>
        <v/>
      </c>
      <c r="F229" s="39" t="str">
        <f>VLOOKUP($A229,'Institution Evaluation'!$A$56:$J$346,6,0)&amp;""</f>
        <v>Yes</v>
      </c>
      <c r="G229" s="204" t="str">
        <f>VLOOKUP($A229,'Institution Evaluation'!$A$56:$J$346,7,0)&amp;""</f>
        <v/>
      </c>
      <c r="H229" s="60" t="str">
        <f>VLOOKUP($A229,'Institution Evaluation'!$A$56:$J$346,8,0)&amp;""</f>
        <v>Standard Importance</v>
      </c>
      <c r="I229" s="205" t="str">
        <f>VLOOKUP($A229,'Institution Evaluation'!$A$56:$J$346,9,0)&amp;""</f>
        <v/>
      </c>
      <c r="J229" s="65" t="str">
        <f>IF(VLOOKUP($A229,'Institution Evaluation'!$A$56:$J$346,10,0)=TRUE,"Yes","")</f>
        <v/>
      </c>
    </row>
    <row r="230" spans="1:10" ht="27">
      <c r="A230" s="25" t="s">
        <v>319</v>
      </c>
      <c r="B230" s="24" t="str">
        <f>VLOOKUP($A230,Questions!$A$2:$W$333,2,0)</f>
        <v>Does your application automatically lock or log-out an account after a period of inactivity?</v>
      </c>
      <c r="C230" s="60" t="str">
        <f>VLOOKUP($A230,'Institution Evaluation'!$A$56:$J$346,4,0)&amp;""</f>
        <v/>
      </c>
      <c r="D230" s="60" t="str">
        <f>VLOOKUP($A230,'Institution Evaluation'!$A$56:$J$346,3,0)&amp;""</f>
        <v>Yes</v>
      </c>
      <c r="E230" s="207" t="str">
        <f>VLOOKUP($A230,'Institution Evaluation'!$A$56:$J$346,5,0)&amp;""</f>
        <v/>
      </c>
      <c r="F230" s="39" t="str">
        <f>VLOOKUP($A230,'Institution Evaluation'!$A$56:$J$346,6,0)&amp;""</f>
        <v>Yes</v>
      </c>
      <c r="G230" s="204" t="str">
        <f>VLOOKUP($A230,'Institution Evaluation'!$A$56:$J$346,7,0)&amp;""</f>
        <v/>
      </c>
      <c r="H230" s="60" t="str">
        <f>VLOOKUP($A230,'Institution Evaluation'!$A$56:$J$346,8,0)&amp;""</f>
        <v>Standard Importance</v>
      </c>
      <c r="I230" s="205" t="str">
        <f>VLOOKUP($A230,'Institution Evaluation'!$A$56:$J$346,9,0)&amp;""</f>
        <v/>
      </c>
      <c r="J230" s="65" t="str">
        <f>IF(VLOOKUP($A230,'Institution Evaluation'!$A$56:$J$346,10,0)=TRUE,"Yes","")</f>
        <v/>
      </c>
    </row>
    <row r="231" spans="1:10" ht="40.5">
      <c r="A231" s="25" t="s">
        <v>320</v>
      </c>
      <c r="B231" s="24" t="str">
        <f>VLOOKUP($A231,Questions!$A$2:$W$333,2,0)</f>
        <v>Are passwords visible in plain text, whether when stored or entered, including service level accounts (i.e., database accounts, etc.)?</v>
      </c>
      <c r="C231" s="60" t="str">
        <f>VLOOKUP($A231,'Institution Evaluation'!$A$56:$J$346,4,0)&amp;""</f>
        <v/>
      </c>
      <c r="D231" s="60" t="str">
        <f>VLOOKUP($A231,'Institution Evaluation'!$A$56:$J$346,3,0)&amp;""</f>
        <v>No</v>
      </c>
      <c r="E231" s="207" t="str">
        <f>VLOOKUP($A231,'Institution Evaluation'!$A$56:$J$346,5,0)&amp;""</f>
        <v/>
      </c>
      <c r="F231" s="39" t="str">
        <f>VLOOKUP($A231,'Institution Evaluation'!$A$56:$J$346,6,0)&amp;""</f>
        <v>No</v>
      </c>
      <c r="G231" s="204" t="str">
        <f>VLOOKUP($A231,'Institution Evaluation'!$A$56:$J$346,7,0)&amp;""</f>
        <v/>
      </c>
      <c r="H231" s="60" t="str">
        <f>VLOOKUP($A231,'Institution Evaluation'!$A$56:$J$346,8,0)&amp;""</f>
        <v>Standard Importance</v>
      </c>
      <c r="I231" s="205" t="str">
        <f>VLOOKUP($A231,'Institution Evaluation'!$A$56:$J$346,9,0)&amp;""</f>
        <v/>
      </c>
      <c r="J231" s="65" t="str">
        <f>IF(VLOOKUP($A231,'Institution Evaluation'!$A$56:$J$346,10,0)=TRUE,"Yes","")</f>
        <v/>
      </c>
    </row>
    <row r="232" spans="1:10" ht="40.5">
      <c r="A232" s="25" t="s">
        <v>321</v>
      </c>
      <c r="B232" s="24" t="str">
        <f>VLOOKUP($A232,Questions!$A$2:$W$333,2,0)</f>
        <v>If the application is institution-hosted, can all service level and administrative account passwords be changed by the institution?</v>
      </c>
      <c r="C232" s="60" t="str">
        <f>VLOOKUP($A232,'Institution Evaluation'!$A$56:$J$346,4,0)&amp;""</f>
        <v/>
      </c>
      <c r="D232" s="60" t="str">
        <f>VLOOKUP($A232,'Institution Evaluation'!$A$56:$J$346,3,0)&amp;""</f>
        <v>Yes</v>
      </c>
      <c r="E232" s="207" t="str">
        <f>VLOOKUP($A232,'Institution Evaluation'!$A$56:$J$346,5,0)&amp;""</f>
        <v/>
      </c>
      <c r="F232" s="39" t="str">
        <f>VLOOKUP($A232,'Institution Evaluation'!$A$56:$J$346,6,0)&amp;""</f>
        <v>Yes</v>
      </c>
      <c r="G232" s="204" t="str">
        <f>VLOOKUP($A232,'Institution Evaluation'!$A$56:$J$346,7,0)&amp;""</f>
        <v/>
      </c>
      <c r="H232" s="60" t="str">
        <f>VLOOKUP($A232,'Institution Evaluation'!$A$56:$J$346,8,0)&amp;""</f>
        <v>Standard Importance</v>
      </c>
      <c r="I232" s="205" t="str">
        <f>VLOOKUP($A232,'Institution Evaluation'!$A$56:$J$346,9,0)&amp;""</f>
        <v/>
      </c>
      <c r="J232" s="65" t="str">
        <f>IF(VLOOKUP($A232,'Institution Evaluation'!$A$56:$J$346,10,0)=TRUE,"Yes","")</f>
        <v/>
      </c>
    </row>
    <row r="233" spans="1:10" ht="27">
      <c r="A233" s="25" t="s">
        <v>322</v>
      </c>
      <c r="B233" s="24" t="str">
        <f>VLOOKUP($A233,Questions!$A$2:$W$333,2,0)</f>
        <v>Does your application provide the ability to define user access levels?</v>
      </c>
      <c r="C233" s="60" t="str">
        <f>VLOOKUP($A233,'Institution Evaluation'!$A$56:$J$346,4,0)&amp;""</f>
        <v/>
      </c>
      <c r="D233" s="60" t="str">
        <f>VLOOKUP($A233,'Institution Evaluation'!$A$56:$J$346,3,0)&amp;""</f>
        <v>Yes</v>
      </c>
      <c r="E233" s="207" t="str">
        <f>VLOOKUP($A233,'Institution Evaluation'!$A$56:$J$346,5,0)&amp;""</f>
        <v/>
      </c>
      <c r="F233" s="39" t="str">
        <f>VLOOKUP($A233,'Institution Evaluation'!$A$56:$J$346,6,0)&amp;""</f>
        <v>Yes</v>
      </c>
      <c r="G233" s="204" t="str">
        <f>VLOOKUP($A233,'Institution Evaluation'!$A$56:$J$346,7,0)&amp;""</f>
        <v/>
      </c>
      <c r="H233" s="60" t="str">
        <f>VLOOKUP($A233,'Institution Evaluation'!$A$56:$J$346,8,0)&amp;""</f>
        <v>Standard Importance</v>
      </c>
      <c r="I233" s="205" t="str">
        <f>VLOOKUP($A233,'Institution Evaluation'!$A$56:$J$346,9,0)&amp;""</f>
        <v/>
      </c>
      <c r="J233" s="65" t="str">
        <f>IF(VLOOKUP($A233,'Institution Evaluation'!$A$56:$J$346,10,0)=TRUE,"Yes","")</f>
        <v/>
      </c>
    </row>
    <row r="234" spans="1:10" ht="27">
      <c r="A234" s="25" t="s">
        <v>323</v>
      </c>
      <c r="B234" s="24" t="str">
        <f>VLOOKUP($A234,Questions!$A$2:$W$333,2,0)</f>
        <v>Does your application support varying levels of access to administrative tasks defined individually per user?</v>
      </c>
      <c r="C234" s="60" t="str">
        <f>VLOOKUP($A234,'Institution Evaluation'!$A$56:$J$346,4,0)&amp;""</f>
        <v/>
      </c>
      <c r="D234" s="60" t="str">
        <f>VLOOKUP($A234,'Institution Evaluation'!$A$56:$J$346,3,0)&amp;""</f>
        <v>Yes</v>
      </c>
      <c r="E234" s="207" t="str">
        <f>VLOOKUP($A234,'Institution Evaluation'!$A$56:$J$346,5,0)&amp;""</f>
        <v/>
      </c>
      <c r="F234" s="39" t="str">
        <f>VLOOKUP($A234,'Institution Evaluation'!$A$56:$J$346,6,0)&amp;""</f>
        <v>Yes</v>
      </c>
      <c r="G234" s="204" t="str">
        <f>VLOOKUP($A234,'Institution Evaluation'!$A$56:$J$346,7,0)&amp;""</f>
        <v/>
      </c>
      <c r="H234" s="60" t="str">
        <f>VLOOKUP($A234,'Institution Evaluation'!$A$56:$J$346,8,0)&amp;""</f>
        <v>Standard Importance</v>
      </c>
      <c r="I234" s="205" t="str">
        <f>VLOOKUP($A234,'Institution Evaluation'!$A$56:$J$346,9,0)&amp;""</f>
        <v/>
      </c>
      <c r="J234" s="65" t="str">
        <f>IF(VLOOKUP($A234,'Institution Evaluation'!$A$56:$J$346,10,0)=TRUE,"Yes","")</f>
        <v/>
      </c>
    </row>
    <row r="235" spans="1:10" ht="27">
      <c r="A235" s="25" t="s">
        <v>324</v>
      </c>
      <c r="B235" s="24" t="str">
        <f>VLOOKUP($A235,Questions!$A$2:$W$333,2,0)</f>
        <v>Does your application support varying levels of access to records based on user ID?</v>
      </c>
      <c r="C235" s="60" t="str">
        <f>VLOOKUP($A235,'Institution Evaluation'!$A$56:$J$346,4,0)&amp;""</f>
        <v/>
      </c>
      <c r="D235" s="60" t="str">
        <f>VLOOKUP($A235,'Institution Evaluation'!$A$56:$J$346,3,0)&amp;""</f>
        <v>Yes</v>
      </c>
      <c r="E235" s="207" t="str">
        <f>VLOOKUP($A235,'Institution Evaluation'!$A$56:$J$346,5,0)&amp;""</f>
        <v/>
      </c>
      <c r="F235" s="39" t="str">
        <f>VLOOKUP($A235,'Institution Evaluation'!$A$56:$J$346,6,0)&amp;""</f>
        <v>No</v>
      </c>
      <c r="G235" s="204" t="str">
        <f>VLOOKUP($A235,'Institution Evaluation'!$A$56:$J$346,7,0)&amp;""</f>
        <v/>
      </c>
      <c r="H235" s="60" t="str">
        <f>VLOOKUP($A235,'Institution Evaluation'!$A$56:$J$346,8,0)&amp;""</f>
        <v>Standard Importance</v>
      </c>
      <c r="I235" s="205" t="str">
        <f>VLOOKUP($A235,'Institution Evaluation'!$A$56:$J$346,9,0)&amp;""</f>
        <v/>
      </c>
      <c r="J235" s="65" t="str">
        <f>IF(VLOOKUP($A235,'Institution Evaluation'!$A$56:$J$346,10,0)=TRUE,"Yes","")</f>
        <v/>
      </c>
    </row>
    <row r="236" spans="1:10" ht="27">
      <c r="A236" s="25" t="s">
        <v>325</v>
      </c>
      <c r="B236" s="24" t="str">
        <f>VLOOKUP($A236,Questions!$A$2:$W$333,2,0)</f>
        <v>Is there a limit to the number of groups to which a user can be assigned?</v>
      </c>
      <c r="C236" s="60" t="str">
        <f>VLOOKUP($A236,'Institution Evaluation'!$A$56:$J$346,4,0)&amp;""</f>
        <v/>
      </c>
      <c r="D236" s="60" t="str">
        <f>VLOOKUP($A236,'Institution Evaluation'!$A$56:$J$346,3,0)&amp;""</f>
        <v>Yes</v>
      </c>
      <c r="E236" s="207" t="str">
        <f>VLOOKUP($A236,'Institution Evaluation'!$A$56:$J$346,5,0)&amp;""</f>
        <v/>
      </c>
      <c r="F236" s="39" t="str">
        <f>VLOOKUP($A236,'Institution Evaluation'!$A$56:$J$346,6,0)&amp;""</f>
        <v>Yes</v>
      </c>
      <c r="G236" s="204" t="str">
        <f>VLOOKUP($A236,'Institution Evaluation'!$A$56:$J$346,7,0)&amp;""</f>
        <v/>
      </c>
      <c r="H236" s="60" t="str">
        <f>VLOOKUP($A236,'Institution Evaluation'!$A$56:$J$346,8,0)&amp;""</f>
        <v>Standard Importance</v>
      </c>
      <c r="I236" s="205" t="str">
        <f>VLOOKUP($A236,'Institution Evaluation'!$A$56:$J$346,9,0)&amp;""</f>
        <v/>
      </c>
      <c r="J236" s="65" t="str">
        <f>IF(VLOOKUP($A236,'Institution Evaluation'!$A$56:$J$346,10,0)=TRUE,"Yes","")</f>
        <v/>
      </c>
    </row>
    <row r="237" spans="1:10" ht="40.5">
      <c r="A237" s="25" t="s">
        <v>326</v>
      </c>
      <c r="B237" s="24" t="str">
        <f>VLOOKUP($A237,Questions!$A$2:$W$333,2,0)</f>
        <v>Do accounts used for solution provider-supplied remote support abide by the same authentication policies and access logging as the rest of the system?</v>
      </c>
      <c r="C237" s="60" t="str">
        <f>VLOOKUP($A237,'Institution Evaluation'!$A$56:$J$346,4,0)&amp;""</f>
        <v/>
      </c>
      <c r="D237" s="60" t="str">
        <f>VLOOKUP($A237,'Institution Evaluation'!$A$56:$J$346,3,0)&amp;""</f>
        <v>Yes</v>
      </c>
      <c r="E237" s="207" t="str">
        <f>VLOOKUP($A237,'Institution Evaluation'!$A$56:$J$346,5,0)&amp;""</f>
        <v/>
      </c>
      <c r="F237" s="39" t="str">
        <f>VLOOKUP($A237,'Institution Evaluation'!$A$56:$J$346,6,0)&amp;""</f>
        <v>Yes</v>
      </c>
      <c r="G237" s="204" t="str">
        <f>VLOOKUP($A237,'Institution Evaluation'!$A$56:$J$346,7,0)&amp;""</f>
        <v/>
      </c>
      <c r="H237" s="60" t="str">
        <f>VLOOKUP($A237,'Institution Evaluation'!$A$56:$J$346,8,0)&amp;""</f>
        <v>Standard Importance</v>
      </c>
      <c r="I237" s="205" t="str">
        <f>VLOOKUP($A237,'Institution Evaluation'!$A$56:$J$346,9,0)&amp;""</f>
        <v/>
      </c>
      <c r="J237" s="65" t="str">
        <f>IF(VLOOKUP($A237,'Institution Evaluation'!$A$56:$J$346,10,0)=TRUE,"Yes","")</f>
        <v/>
      </c>
    </row>
    <row r="238" spans="1:10" ht="40.5">
      <c r="A238" s="25" t="s">
        <v>327</v>
      </c>
      <c r="B238" s="24" t="str">
        <f>VLOOKUP($A238,Questions!$A$2:$W$333,2,0)</f>
        <v>Does the application log record access including specific user, date/time of access, and originating IP or device?</v>
      </c>
      <c r="C238" s="60" t="str">
        <f>VLOOKUP($A238,'Institution Evaluation'!$A$56:$J$346,4,0)&amp;""</f>
        <v/>
      </c>
      <c r="D238" s="60" t="str">
        <f>VLOOKUP($A238,'Institution Evaluation'!$A$56:$J$346,3,0)&amp;""</f>
        <v>Yes</v>
      </c>
      <c r="E238" s="207" t="str">
        <f>VLOOKUP($A238,'Institution Evaluation'!$A$56:$J$346,5,0)&amp;""</f>
        <v/>
      </c>
      <c r="F238" s="39" t="str">
        <f>VLOOKUP($A238,'Institution Evaluation'!$A$56:$J$346,6,0)&amp;""</f>
        <v>Yes</v>
      </c>
      <c r="G238" s="204" t="str">
        <f>VLOOKUP($A238,'Institution Evaluation'!$A$56:$J$346,7,0)&amp;""</f>
        <v/>
      </c>
      <c r="H238" s="60" t="str">
        <f>VLOOKUP($A238,'Institution Evaluation'!$A$56:$J$346,8,0)&amp;""</f>
        <v>Standard Importance</v>
      </c>
      <c r="I238" s="205" t="str">
        <f>VLOOKUP($A238,'Institution Evaluation'!$A$56:$J$346,9,0)&amp;""</f>
        <v/>
      </c>
      <c r="J238" s="65" t="str">
        <f>IF(VLOOKUP($A238,'Institution Evaluation'!$A$56:$J$346,10,0)=TRUE,"Yes","")</f>
        <v/>
      </c>
    </row>
    <row r="239" spans="1:10" ht="54">
      <c r="A239" s="25" t="s">
        <v>328</v>
      </c>
      <c r="B239" s="24" t="str">
        <f>VLOOKUP($A239,Questions!$A$2:$W$333,2,0)</f>
        <v>Does the application log administrative activity, such as user account access changes and password changes, including specific user, date/time of changes, and originating IP or device?</v>
      </c>
      <c r="C239" s="60" t="str">
        <f>VLOOKUP($A239,'Institution Evaluation'!$A$56:$J$346,4,0)&amp;""</f>
        <v/>
      </c>
      <c r="D239" s="60" t="str">
        <f>VLOOKUP($A239,'Institution Evaluation'!$A$56:$J$346,3,0)&amp;""</f>
        <v>Yes</v>
      </c>
      <c r="E239" s="207" t="str">
        <f>VLOOKUP($A239,'Institution Evaluation'!$A$56:$J$346,5,0)&amp;""</f>
        <v/>
      </c>
      <c r="F239" s="39" t="str">
        <f>VLOOKUP($A239,'Institution Evaluation'!$A$56:$J$346,6,0)&amp;""</f>
        <v>Yes</v>
      </c>
      <c r="G239" s="204" t="str">
        <f>VLOOKUP($A239,'Institution Evaluation'!$A$56:$J$346,7,0)&amp;""</f>
        <v/>
      </c>
      <c r="H239" s="60" t="str">
        <f>VLOOKUP($A239,'Institution Evaluation'!$A$56:$J$346,8,0)&amp;""</f>
        <v>Standard Importance</v>
      </c>
      <c r="I239" s="205" t="str">
        <f>VLOOKUP($A239,'Institution Evaluation'!$A$56:$J$346,9,0)&amp;""</f>
        <v/>
      </c>
      <c r="J239" s="65" t="str">
        <f>IF(VLOOKUP($A239,'Institution Evaluation'!$A$56:$J$346,10,0)=TRUE,"Yes","")</f>
        <v/>
      </c>
    </row>
    <row r="240" spans="1:10" ht="90">
      <c r="A240" s="25" t="s">
        <v>329</v>
      </c>
      <c r="B240" s="24" t="str">
        <f>VLOOKUP($A240,Questions!$A$2:$W$333,2,0)</f>
        <v>How long does the application keep access/change logs?</v>
      </c>
      <c r="C240" s="60" t="str">
        <f>VLOOKUP($A240,'Institution Evaluation'!$A$56:$J$346,4,0)&amp;""</f>
        <v>We can retain the logs for the duration of the contract and up to the number of years that the client requires after the contract.</v>
      </c>
      <c r="D240" s="60" t="str">
        <f>VLOOKUP($A240,'Institution Evaluation'!$A$56:$J$346,3,0)&amp;""</f>
        <v/>
      </c>
      <c r="E240" s="207" t="str">
        <f>VLOOKUP($A240,'Institution Evaluation'!$A$56:$J$346,5,0)&amp;""</f>
        <v/>
      </c>
      <c r="F240" s="39" t="str">
        <f>VLOOKUP($A240,'Institution Evaluation'!$A$56:$J$346,6,0)&amp;""</f>
        <v>Yes</v>
      </c>
      <c r="G240" s="204" t="str">
        <f>VLOOKUP($A240,'Institution Evaluation'!$A$56:$J$346,7,0)&amp;""</f>
        <v/>
      </c>
      <c r="H240" s="60" t="str">
        <f>VLOOKUP($A240,'Institution Evaluation'!$A$56:$J$346,8,0)&amp;""</f>
        <v>Standard Importance</v>
      </c>
      <c r="I240" s="205" t="str">
        <f>VLOOKUP($A240,'Institution Evaluation'!$A$56:$J$346,9,0)&amp;""</f>
        <v/>
      </c>
      <c r="J240" s="65" t="str">
        <f>IF(VLOOKUP($A240,'Institution Evaluation'!$A$56:$J$346,10,0)=TRUE,"Yes","")</f>
        <v/>
      </c>
    </row>
    <row r="241" spans="1:13" ht="15">
      <c r="A241" s="25" t="s">
        <v>331</v>
      </c>
      <c r="B241" s="24" t="str">
        <f>VLOOKUP($A241,Questions!$A$2:$W$333,2,0)</f>
        <v>Can the application logs be archived?</v>
      </c>
      <c r="C241" s="60" t="str">
        <f>VLOOKUP($A241,'Institution Evaluation'!$A$56:$J$346,4,0)&amp;""</f>
        <v/>
      </c>
      <c r="D241" s="60" t="str">
        <f>VLOOKUP($A241,'Institution Evaluation'!$A$56:$J$346,3,0)&amp;""</f>
        <v>Yes</v>
      </c>
      <c r="E241" s="207" t="str">
        <f>VLOOKUP($A241,'Institution Evaluation'!$A$56:$J$346,5,0)&amp;""</f>
        <v/>
      </c>
      <c r="F241" s="39" t="str">
        <f>VLOOKUP($A241,'Institution Evaluation'!$A$56:$J$346,6,0)&amp;""</f>
        <v>Yes</v>
      </c>
      <c r="G241" s="204" t="str">
        <f>VLOOKUP($A241,'Institution Evaluation'!$A$56:$J$346,7,0)&amp;""</f>
        <v/>
      </c>
      <c r="H241" s="60" t="str">
        <f>VLOOKUP($A241,'Institution Evaluation'!$A$56:$J$346,8,0)&amp;""</f>
        <v>Standard Importance</v>
      </c>
      <c r="I241" s="205" t="str">
        <f>VLOOKUP($A241,'Institution Evaluation'!$A$56:$J$346,9,0)&amp;""</f>
        <v/>
      </c>
      <c r="J241" s="65" t="str">
        <f>IF(VLOOKUP($A241,'Institution Evaluation'!$A$56:$J$346,10,0)=TRUE,"Yes","")</f>
        <v/>
      </c>
    </row>
    <row r="242" spans="1:13" ht="15">
      <c r="A242" s="25" t="s">
        <v>332</v>
      </c>
      <c r="B242" s="24" t="str">
        <f>VLOOKUP($A242,Questions!$A$2:$W$333,2,0)</f>
        <v>Can the application logs be saved externally?</v>
      </c>
      <c r="C242" s="60" t="str">
        <f>VLOOKUP($A242,'Institution Evaluation'!$A$56:$J$346,4,0)&amp;""</f>
        <v>Downloadable</v>
      </c>
      <c r="D242" s="60" t="str">
        <f>VLOOKUP($A242,'Institution Evaluation'!$A$56:$J$346,3,0)&amp;""</f>
        <v>Yes</v>
      </c>
      <c r="E242" s="207" t="str">
        <f>VLOOKUP($A242,'Institution Evaluation'!$A$56:$J$346,5,0)&amp;""</f>
        <v/>
      </c>
      <c r="F242" s="39" t="str">
        <f>VLOOKUP($A242,'Institution Evaluation'!$A$56:$J$346,6,0)&amp;""</f>
        <v>Yes</v>
      </c>
      <c r="G242" s="204" t="str">
        <f>VLOOKUP($A242,'Institution Evaluation'!$A$56:$J$346,7,0)&amp;""</f>
        <v/>
      </c>
      <c r="H242" s="60" t="str">
        <f>VLOOKUP($A242,'Institution Evaluation'!$A$56:$J$346,8,0)&amp;""</f>
        <v>Standard Importance</v>
      </c>
      <c r="I242" s="205" t="str">
        <f>VLOOKUP($A242,'Institution Evaluation'!$A$56:$J$346,9,0)&amp;""</f>
        <v/>
      </c>
      <c r="J242" s="65" t="str">
        <f>IF(VLOOKUP($A242,'Institution Evaluation'!$A$56:$J$346,10,0)=TRUE,"Yes","")</f>
        <v/>
      </c>
    </row>
    <row r="243" spans="1:13" ht="27">
      <c r="A243" s="25" t="s">
        <v>334</v>
      </c>
      <c r="B243" s="24" t="str">
        <f>VLOOKUP($A243,Questions!$A$2:$W$333,2,0)</f>
        <v>Do you have a disaster recovery plan and emergency mode operation plan?</v>
      </c>
      <c r="C243" s="60" t="str">
        <f>VLOOKUP($A243,'Institution Evaluation'!$A$56:$J$346,4,0)&amp;""</f>
        <v/>
      </c>
      <c r="D243" s="60" t="str">
        <f>VLOOKUP($A243,'Institution Evaluation'!$A$56:$J$346,3,0)&amp;""</f>
        <v>Yes</v>
      </c>
      <c r="E243" s="207" t="str">
        <f>VLOOKUP($A243,'Institution Evaluation'!$A$56:$J$346,5,0)&amp;""</f>
        <v/>
      </c>
      <c r="F243" s="39" t="str">
        <f>VLOOKUP($A243,'Institution Evaluation'!$A$56:$J$346,6,0)&amp;""</f>
        <v>Yes</v>
      </c>
      <c r="G243" s="204" t="str">
        <f>VLOOKUP($A243,'Institution Evaluation'!$A$56:$J$346,7,0)&amp;""</f>
        <v/>
      </c>
      <c r="H243" s="60" t="str">
        <f>VLOOKUP($A243,'Institution Evaluation'!$A$56:$J$346,8,0)&amp;""</f>
        <v>Standard Importance</v>
      </c>
      <c r="I243" s="205" t="str">
        <f>VLOOKUP($A243,'Institution Evaluation'!$A$56:$J$346,9,0)&amp;""</f>
        <v/>
      </c>
      <c r="J243" s="65" t="str">
        <f>IF(VLOOKUP($A243,'Institution Evaluation'!$A$56:$J$346,10,0)=TRUE,"Yes","")</f>
        <v/>
      </c>
    </row>
    <row r="244" spans="1:13" ht="27">
      <c r="A244" s="25" t="s">
        <v>335</v>
      </c>
      <c r="B244" s="24" t="str">
        <f>VLOOKUP($A244,Questions!$A$2:$W$333,2,0)</f>
        <v>Can you provide a HIPAA compliance attestation document?</v>
      </c>
      <c r="C244" s="60" t="str">
        <f>VLOOKUP($A244,'Institution Evaluation'!$A$56:$J$346,4,0)&amp;""</f>
        <v/>
      </c>
      <c r="D244" s="60" t="str">
        <f>VLOOKUP($A244,'Institution Evaluation'!$A$56:$J$346,3,0)&amp;""</f>
        <v>Yes</v>
      </c>
      <c r="E244" s="207" t="str">
        <f>VLOOKUP($A244,'Institution Evaluation'!$A$56:$J$346,5,0)&amp;""</f>
        <v/>
      </c>
      <c r="F244" s="39" t="str">
        <f>VLOOKUP($A244,'Institution Evaluation'!$A$56:$J$346,6,0)&amp;""</f>
        <v>Yes</v>
      </c>
      <c r="G244" s="204" t="str">
        <f>VLOOKUP($A244,'Institution Evaluation'!$A$56:$J$346,7,0)&amp;""</f>
        <v/>
      </c>
      <c r="H244" s="60" t="str">
        <f>VLOOKUP($A244,'Institution Evaluation'!$A$56:$J$346,8,0)&amp;""</f>
        <v>Standard Importance</v>
      </c>
      <c r="I244" s="205" t="str">
        <f>VLOOKUP($A244,'Institution Evaluation'!$A$56:$J$346,9,0)&amp;""</f>
        <v/>
      </c>
      <c r="J244" s="65" t="str">
        <f>IF(VLOOKUP($A244,'Institution Evaluation'!$A$56:$J$346,10,0)=TRUE,"Yes","")</f>
        <v/>
      </c>
    </row>
    <row r="245" spans="1:13" ht="27">
      <c r="A245" s="25" t="s">
        <v>336</v>
      </c>
      <c r="B245" s="24" t="str">
        <f>VLOOKUP($A245,Questions!$A$2:$W$333,2,0)</f>
        <v>Are you willing to enter into a Business Associate Agreement (BAA)?</v>
      </c>
      <c r="C245" s="60" t="str">
        <f>VLOOKUP($A245,'Institution Evaluation'!$A$56:$J$346,4,0)&amp;""</f>
        <v/>
      </c>
      <c r="D245" s="60" t="str">
        <f>VLOOKUP($A245,'Institution Evaluation'!$A$56:$J$346,3,0)&amp;""</f>
        <v>Yes</v>
      </c>
      <c r="E245" s="207" t="str">
        <f>VLOOKUP($A245,'Institution Evaluation'!$A$56:$J$346,5,0)&amp;""</f>
        <v/>
      </c>
      <c r="F245" s="39" t="str">
        <f>VLOOKUP($A245,'Institution Evaluation'!$A$56:$J$346,6,0)&amp;""</f>
        <v>Yes</v>
      </c>
      <c r="G245" s="204" t="str">
        <f>VLOOKUP($A245,'Institution Evaluation'!$A$56:$J$346,7,0)&amp;""</f>
        <v/>
      </c>
      <c r="H245" s="60" t="str">
        <f>VLOOKUP($A245,'Institution Evaluation'!$A$56:$J$346,8,0)&amp;""</f>
        <v>Standard Importance</v>
      </c>
      <c r="I245" s="205" t="str">
        <f>VLOOKUP($A245,'Institution Evaluation'!$A$56:$J$346,9,0)&amp;""</f>
        <v/>
      </c>
      <c r="J245" s="65" t="str">
        <f>IF(VLOOKUP($A245,'Institution Evaluation'!$A$56:$J$346,10,0)=TRUE,"Yes","")</f>
        <v/>
      </c>
    </row>
    <row r="246" spans="1:13" ht="27">
      <c r="A246" s="25" t="s">
        <v>337</v>
      </c>
      <c r="B246" s="24" t="str">
        <f>VLOOKUP($A246,Questions!$A$2:$W$333,2,0)</f>
        <v>Do your data backup and retention policies and practices meet HIPAA requirements?</v>
      </c>
      <c r="C246" s="60" t="str">
        <f>VLOOKUP($A246,'Institution Evaluation'!$A$56:$J$346,4,0)&amp;""</f>
        <v/>
      </c>
      <c r="D246" s="60" t="str">
        <f>VLOOKUP($A246,'Institution Evaluation'!$A$56:$J$346,3,0)&amp;""</f>
        <v>Yes</v>
      </c>
      <c r="E246" s="207" t="str">
        <f>VLOOKUP($A246,'Institution Evaluation'!$A$56:$J$346,5,0)&amp;""</f>
        <v/>
      </c>
      <c r="F246" s="39" t="str">
        <f>VLOOKUP($A246,'Institution Evaluation'!$A$56:$J$346,6,0)&amp;""</f>
        <v>Yes</v>
      </c>
      <c r="G246" s="204" t="str">
        <f>VLOOKUP($A246,'Institution Evaluation'!$A$56:$J$346,7,0)&amp;""</f>
        <v/>
      </c>
      <c r="H246" s="60" t="str">
        <f>VLOOKUP($A246,'Institution Evaluation'!$A$56:$J$346,8,0)&amp;""</f>
        <v>Minor Importance</v>
      </c>
      <c r="I246" s="205" t="str">
        <f>VLOOKUP($A246,'Institution Evaluation'!$A$56:$J$346,9,0)&amp;""</f>
        <v/>
      </c>
      <c r="J246" s="65" t="str">
        <f>IF(VLOOKUP($A246,'Institution Evaluation'!$A$56:$J$346,10,0)=TRUE,"Yes","")</f>
        <v/>
      </c>
    </row>
    <row r="247" spans="1:13" s="1" customFormat="1" ht="37.35" customHeight="1">
      <c r="A247" s="80" t="str">
        <f>VLOOKUP(LEFT($A248,4),'Auto Responses'!$N$4:$O$38,2,0)&amp;""</f>
        <v xml:space="preserve"> Payment Card Industry Data Security Standard (PCI DSS)</v>
      </c>
      <c r="B247" s="30"/>
      <c r="C247" s="40"/>
      <c r="D247" s="40"/>
      <c r="E247" s="148" t="s">
        <v>552</v>
      </c>
      <c r="F247" s="40"/>
      <c r="G247" s="40"/>
      <c r="H247" s="40"/>
      <c r="I247" s="40"/>
      <c r="J247" s="40"/>
    </row>
    <row r="248" spans="1:13" ht="40.5">
      <c r="A248" s="25" t="s">
        <v>338</v>
      </c>
      <c r="B248" s="24" t="str">
        <f>VLOOKUP($A248,Questions!$A$2:$W$333,2,0)</f>
        <v>Do you have a current, executed within the past year, Attestation of Compliance (AoC) or Report on Compliance (RoC)?*</v>
      </c>
      <c r="C248" s="60" t="str">
        <f>VLOOKUP($A248,'Institution Evaluation'!$A$56:$J$346,4,0)&amp;""</f>
        <v/>
      </c>
      <c r="D248" s="60" t="str">
        <f>VLOOKUP($A248,'Institution Evaluation'!$A$56:$J$346,3,0)&amp;""</f>
        <v/>
      </c>
      <c r="E248" s="207" t="str">
        <f>VLOOKUP($A248,'Institution Evaluation'!$A$56:$J$346,5,0)&amp;""</f>
        <v/>
      </c>
      <c r="F248" s="39" t="str">
        <f>VLOOKUP($A248,'Institution Evaluation'!$A$56:$J$346,6,0)&amp;""</f>
        <v>Yes</v>
      </c>
      <c r="G248" s="204" t="str">
        <f>VLOOKUP($A248,'Institution Evaluation'!$A$56:$J$346,7,0)&amp;""</f>
        <v/>
      </c>
      <c r="H248" s="60" t="str">
        <f>VLOOKUP($A248,'Institution Evaluation'!$A$56:$J$346,8,0)&amp;""</f>
        <v>Critical Importance</v>
      </c>
      <c r="I248" s="205" t="str">
        <f>VLOOKUP($A248,'Institution Evaluation'!$A$56:$J$346,9,0)&amp;""</f>
        <v/>
      </c>
      <c r="J248" s="65" t="str">
        <f>IF(VLOOKUP($A248,'Institution Evaluation'!$A$56:$J$346,10,0)=TRUE,"Yes","")</f>
        <v/>
      </c>
      <c r="M248" s="77"/>
    </row>
    <row r="249" spans="1:13" ht="40.5">
      <c r="A249" s="25" t="s">
        <v>339</v>
      </c>
      <c r="B249" s="24" t="str">
        <f>VLOOKUP($A249,Questions!$A$2:$W$333,2,0)</f>
        <v>Is the application listed as an approved Payment Application Data Security Standard (PA-DSS) application?*</v>
      </c>
      <c r="C249" s="60" t="str">
        <f>VLOOKUP($A249,'Institution Evaluation'!$A$56:$J$346,4,0)&amp;""</f>
        <v/>
      </c>
      <c r="D249" s="60" t="str">
        <f>VLOOKUP($A249,'Institution Evaluation'!$A$56:$J$346,3,0)&amp;""</f>
        <v/>
      </c>
      <c r="E249" s="207" t="str">
        <f>VLOOKUP($A249,'Institution Evaluation'!$A$56:$J$346,5,0)&amp;""</f>
        <v/>
      </c>
      <c r="F249" s="39" t="str">
        <f>VLOOKUP($A249,'Institution Evaluation'!$A$56:$J$346,6,0)&amp;""</f>
        <v>No</v>
      </c>
      <c r="G249" s="204" t="str">
        <f>VLOOKUP($A249,'Institution Evaluation'!$A$56:$J$346,7,0)&amp;""</f>
        <v/>
      </c>
      <c r="H249" s="60" t="str">
        <f>VLOOKUP($A249,'Institution Evaluation'!$A$56:$J$346,8,0)&amp;""</f>
        <v>Critical Importance</v>
      </c>
      <c r="I249" s="205" t="str">
        <f>VLOOKUP($A249,'Institution Evaluation'!$A$56:$J$346,9,0)&amp;""</f>
        <v/>
      </c>
      <c r="J249" s="65" t="str">
        <f>IF(VLOOKUP($A249,'Institution Evaluation'!$A$56:$J$346,10,0)=TRUE,"Yes","")</f>
        <v/>
      </c>
    </row>
    <row r="250" spans="1:13" ht="40.5">
      <c r="A250" s="25" t="s">
        <v>340</v>
      </c>
      <c r="B250" s="24" t="str">
        <f>VLOOKUP($A250,Questions!$A$2:$W$333,2,0)</f>
        <v>Does the system or solutions use a third party to collect, store, process, or transmit cardholder (payment/credit/debt card) data?*</v>
      </c>
      <c r="C250" s="60" t="str">
        <f>VLOOKUP($A250,'Institution Evaluation'!$A$56:$J$346,4,0)&amp;""</f>
        <v/>
      </c>
      <c r="D250" s="60" t="str">
        <f>VLOOKUP($A250,'Institution Evaluation'!$A$56:$J$346,3,0)&amp;""</f>
        <v/>
      </c>
      <c r="E250" s="207" t="str">
        <f>VLOOKUP($A250,'Institution Evaluation'!$A$56:$J$346,5,0)&amp;""</f>
        <v/>
      </c>
      <c r="F250" s="39" t="str">
        <f>VLOOKUP($A250,'Institution Evaluation'!$A$56:$J$346,6,0)&amp;""</f>
        <v>No</v>
      </c>
      <c r="G250" s="204" t="str">
        <f>VLOOKUP($A250,'Institution Evaluation'!$A$56:$J$346,7,0)&amp;""</f>
        <v/>
      </c>
      <c r="H250" s="60" t="str">
        <f>VLOOKUP($A250,'Institution Evaluation'!$A$56:$J$346,8,0)&amp;""</f>
        <v>Critical Importance</v>
      </c>
      <c r="I250" s="205" t="str">
        <f>VLOOKUP($A250,'Institution Evaluation'!$A$56:$J$346,9,0)&amp;""</f>
        <v/>
      </c>
      <c r="J250" s="65" t="str">
        <f>IF(VLOOKUP($A250,'Institution Evaluation'!$A$56:$J$346,10,0)=TRUE,"Yes","")</f>
        <v/>
      </c>
    </row>
    <row r="251" spans="1:13" ht="27">
      <c r="A251" s="25" t="s">
        <v>341</v>
      </c>
      <c r="B251" s="24" t="str">
        <f>VLOOKUP($A251,Questions!$A$2:$W$333,2,0)</f>
        <v>Do your systems or solutions store, process, or transmit cardholder (payment/credit/debt card) data?</v>
      </c>
      <c r="C251" s="60" t="str">
        <f>VLOOKUP($A251,'Institution Evaluation'!$A$56:$J$346,4,0)&amp;""</f>
        <v/>
      </c>
      <c r="D251" s="60" t="str">
        <f>VLOOKUP($A251,'Institution Evaluation'!$A$56:$J$346,3,0)&amp;""</f>
        <v/>
      </c>
      <c r="E251" s="207" t="str">
        <f>VLOOKUP($A251,'Institution Evaluation'!$A$56:$J$346,5,0)&amp;""</f>
        <v/>
      </c>
      <c r="F251" s="39" t="str">
        <f>VLOOKUP($A251,'Institution Evaluation'!$A$56:$J$346,6,0)&amp;""</f>
        <v>Yes</v>
      </c>
      <c r="G251" s="204" t="str">
        <f>VLOOKUP($A251,'Institution Evaluation'!$A$56:$J$346,7,0)&amp;""</f>
        <v/>
      </c>
      <c r="H251" s="60" t="str">
        <f>VLOOKUP($A251,'Institution Evaluation'!$A$56:$J$346,8,0)&amp;""</f>
        <v>Standard Importance</v>
      </c>
      <c r="I251" s="205" t="str">
        <f>VLOOKUP($A251,'Institution Evaluation'!$A$56:$J$346,9,0)&amp;""</f>
        <v/>
      </c>
      <c r="J251" s="65" t="str">
        <f>IF(VLOOKUP($A251,'Institution Evaluation'!$A$56:$J$346,10,0)=TRUE,"Yes","")</f>
        <v/>
      </c>
    </row>
    <row r="252" spans="1:13" ht="27">
      <c r="A252" s="25" t="s">
        <v>342</v>
      </c>
      <c r="B252" s="24" t="str">
        <f>VLOOKUP($A252,Questions!$A$2:$W$333,2,0)</f>
        <v>Are you compliant with the Payment Card Industry Data Security Standard (PCI DSS)?</v>
      </c>
      <c r="C252" s="60" t="str">
        <f>VLOOKUP($A252,'Institution Evaluation'!$A$56:$J$346,4,0)&amp;""</f>
        <v/>
      </c>
      <c r="D252" s="60" t="str">
        <f>VLOOKUP($A252,'Institution Evaluation'!$A$56:$J$346,3,0)&amp;""</f>
        <v/>
      </c>
      <c r="E252" s="207" t="str">
        <f>VLOOKUP($A252,'Institution Evaluation'!$A$56:$J$346,5,0)&amp;""</f>
        <v/>
      </c>
      <c r="F252" s="39" t="str">
        <f>VLOOKUP($A252,'Institution Evaluation'!$A$56:$J$346,6,0)&amp;""</f>
        <v>Yes</v>
      </c>
      <c r="G252" s="204" t="str">
        <f>VLOOKUP($A252,'Institution Evaluation'!$A$56:$J$346,7,0)&amp;""</f>
        <v/>
      </c>
      <c r="H252" s="60" t="str">
        <f>VLOOKUP($A252,'Institution Evaluation'!$A$56:$J$346,8,0)&amp;""</f>
        <v>Standard Importance</v>
      </c>
      <c r="I252" s="205" t="str">
        <f>VLOOKUP($A252,'Institution Evaluation'!$A$56:$J$346,9,0)&amp;""</f>
        <v/>
      </c>
      <c r="J252" s="65" t="str">
        <f>IF(VLOOKUP($A252,'Institution Evaluation'!$A$56:$J$346,10,0)=TRUE,"Yes","")</f>
        <v/>
      </c>
    </row>
    <row r="253" spans="1:13" ht="15">
      <c r="A253" s="25" t="s">
        <v>343</v>
      </c>
      <c r="B253" s="24" t="str">
        <f>VLOOKUP($A253,Questions!$A$2:$W$333,2,0)</f>
        <v>Are you classified as a service provider?</v>
      </c>
      <c r="C253" s="60" t="str">
        <f>VLOOKUP($A253,'Institution Evaluation'!$A$56:$J$346,4,0)&amp;""</f>
        <v/>
      </c>
      <c r="D253" s="60" t="str">
        <f>VLOOKUP($A253,'Institution Evaluation'!$A$56:$J$346,3,0)&amp;""</f>
        <v/>
      </c>
      <c r="E253" s="207" t="str">
        <f>VLOOKUP($A253,'Institution Evaluation'!$A$56:$J$346,5,0)&amp;""</f>
        <v/>
      </c>
      <c r="F253" s="39" t="str">
        <f>VLOOKUP($A253,'Institution Evaluation'!$A$56:$J$346,6,0)&amp;""</f>
        <v>Yes</v>
      </c>
      <c r="G253" s="204" t="str">
        <f>VLOOKUP($A253,'Institution Evaluation'!$A$56:$J$346,7,0)&amp;""</f>
        <v/>
      </c>
      <c r="H253" s="60" t="str">
        <f>VLOOKUP($A253,'Institution Evaluation'!$A$56:$J$346,8,0)&amp;""</f>
        <v>Standard Importance</v>
      </c>
      <c r="I253" s="205" t="str">
        <f>VLOOKUP($A253,'Institution Evaluation'!$A$56:$J$346,9,0)&amp;""</f>
        <v/>
      </c>
      <c r="J253" s="65" t="str">
        <f>IF(VLOOKUP($A253,'Institution Evaluation'!$A$56:$J$346,10,0)=TRUE,"Yes","")</f>
        <v/>
      </c>
    </row>
    <row r="254" spans="1:13" ht="27">
      <c r="A254" s="25" t="s">
        <v>344</v>
      </c>
      <c r="B254" s="24" t="str">
        <f>VLOOKUP($A254,Questions!$A$2:$W$333,2,0)</f>
        <v>Are you on the list of Visa approved service providers?</v>
      </c>
      <c r="C254" s="60" t="str">
        <f>VLOOKUP($A254,'Institution Evaluation'!$A$56:$J$346,4,0)&amp;""</f>
        <v/>
      </c>
      <c r="D254" s="60" t="str">
        <f>VLOOKUP($A254,'Institution Evaluation'!$A$56:$J$346,3,0)&amp;""</f>
        <v/>
      </c>
      <c r="E254" s="207" t="str">
        <f>VLOOKUP($A254,'Institution Evaluation'!$A$56:$J$346,5,0)&amp;""</f>
        <v/>
      </c>
      <c r="F254" s="39" t="str">
        <f>VLOOKUP($A254,'Institution Evaluation'!$A$56:$J$346,6,0)&amp;""</f>
        <v>Yes</v>
      </c>
      <c r="G254" s="204" t="str">
        <f>VLOOKUP($A254,'Institution Evaluation'!$A$56:$J$346,7,0)&amp;""</f>
        <v/>
      </c>
      <c r="H254" s="60" t="str">
        <f>VLOOKUP($A254,'Institution Evaluation'!$A$56:$J$346,8,0)&amp;""</f>
        <v>Standard Importance</v>
      </c>
      <c r="I254" s="205" t="str">
        <f>VLOOKUP($A254,'Institution Evaluation'!$A$56:$J$346,9,0)&amp;""</f>
        <v/>
      </c>
      <c r="J254" s="65" t="str">
        <f>IF(VLOOKUP($A254,'Institution Evaluation'!$A$56:$J$346,10,0)=TRUE,"Yes","")</f>
        <v/>
      </c>
    </row>
    <row r="255" spans="1:13" ht="27">
      <c r="A255" s="25" t="s">
        <v>345</v>
      </c>
      <c r="B255" s="24" t="str">
        <f>VLOOKUP($A255,Questions!$A$2:$W$333,2,0)</f>
        <v>Are you classified as a merchant? If so, what level (1, 2, 3, 4)?</v>
      </c>
      <c r="C255" s="60" t="str">
        <f>VLOOKUP($A255,'Institution Evaluation'!$A$56:$J$346,4,0)&amp;""</f>
        <v/>
      </c>
      <c r="D255" s="60" t="str">
        <f>VLOOKUP($A255,'Institution Evaluation'!$A$56:$J$346,3,0)&amp;""</f>
        <v/>
      </c>
      <c r="E255" s="207" t="str">
        <f>VLOOKUP($A255,'Institution Evaluation'!$A$56:$J$346,5,0)&amp;""</f>
        <v/>
      </c>
      <c r="F255" s="39" t="str">
        <f>VLOOKUP($A255,'Institution Evaluation'!$A$56:$J$346,6,0)&amp;""</f>
        <v>Yes</v>
      </c>
      <c r="G255" s="204" t="str">
        <f>VLOOKUP($A255,'Institution Evaluation'!$A$56:$J$346,7,0)&amp;""</f>
        <v/>
      </c>
      <c r="H255" s="60" t="str">
        <f>VLOOKUP($A255,'Institution Evaluation'!$A$56:$J$346,8,0)&amp;""</f>
        <v>Standard Importance</v>
      </c>
      <c r="I255" s="205" t="str">
        <f>VLOOKUP($A255,'Institution Evaluation'!$A$56:$J$346,9,0)&amp;""</f>
        <v/>
      </c>
      <c r="J255" s="65" t="str">
        <f>IF(VLOOKUP($A255,'Institution Evaluation'!$A$56:$J$346,10,0)=TRUE,"Yes","")</f>
        <v/>
      </c>
    </row>
    <row r="256" spans="1:13" ht="27">
      <c r="A256" s="25" t="s">
        <v>346</v>
      </c>
      <c r="B256" s="24" t="str">
        <f>VLOOKUP($A256,Questions!$A$2:$W$333,2,0)</f>
        <v>Describe the architecture employed by the system to verify and authorize credit card transactions.</v>
      </c>
      <c r="C256" s="328" t="str">
        <f>VLOOKUP($A256,'Institution Evaluation'!$A$56:$J$346,4,0)&amp;""</f>
        <v/>
      </c>
      <c r="D256" s="330" t="str">
        <f>VLOOKUP($A256,'Institution Evaluation'!$A$56:$J$346,3,0)&amp;""</f>
        <v/>
      </c>
      <c r="E256" s="207" t="str">
        <f>VLOOKUP($A256,'Institution Evaluation'!$A$56:$J$346,5,0)&amp;""</f>
        <v/>
      </c>
      <c r="F256" s="39" t="str">
        <f>VLOOKUP($A256,'Institution Evaluation'!$A$56:$J$346,6,0)&amp;""</f>
        <v>Yes</v>
      </c>
      <c r="G256" s="204" t="str">
        <f>VLOOKUP($A256,'Institution Evaluation'!$A$56:$J$346,7,0)&amp;""</f>
        <v/>
      </c>
      <c r="H256" s="60" t="str">
        <f>VLOOKUP($A256,'Institution Evaluation'!$A$56:$J$346,8,0)&amp;""</f>
        <v>Minor Importance</v>
      </c>
      <c r="I256" s="205" t="str">
        <f>VLOOKUP($A256,'Institution Evaluation'!$A$56:$J$346,9,0)&amp;""</f>
        <v/>
      </c>
      <c r="J256" s="65" t="str">
        <f>IF(VLOOKUP($A256,'Institution Evaluation'!$A$56:$J$346,10,0)=TRUE,"Yes","")</f>
        <v/>
      </c>
    </row>
    <row r="257" spans="1:12" ht="27">
      <c r="A257" s="25" t="s">
        <v>347</v>
      </c>
      <c r="B257" s="24" t="str">
        <f>VLOOKUP($A257,Questions!$A$2:$W$333,2,0)</f>
        <v>What payment processors/gateways does the system support?</v>
      </c>
      <c r="C257" s="60" t="str">
        <f>VLOOKUP($A257,'Institution Evaluation'!$A$56:$J$346,4,0)&amp;""</f>
        <v/>
      </c>
      <c r="D257" s="60" t="str">
        <f>VLOOKUP($A257,'Institution Evaluation'!$A$56:$J$346,3,0)&amp;""</f>
        <v/>
      </c>
      <c r="E257" s="207" t="str">
        <f>VLOOKUP($A257,'Institution Evaluation'!$A$56:$J$346,5,0)&amp;""</f>
        <v/>
      </c>
      <c r="F257" s="39" t="str">
        <f>VLOOKUP($A257,'Institution Evaluation'!$A$56:$J$346,6,0)&amp;""</f>
        <v>Yes</v>
      </c>
      <c r="G257" s="204" t="str">
        <f>VLOOKUP($A257,'Institution Evaluation'!$A$56:$J$346,7,0)&amp;""</f>
        <v/>
      </c>
      <c r="H257" s="60" t="str">
        <f>VLOOKUP($A257,'Institution Evaluation'!$A$56:$J$346,8,0)&amp;""</f>
        <v>Minor Importance</v>
      </c>
      <c r="I257" s="205" t="str">
        <f>VLOOKUP($A257,'Institution Evaluation'!$A$56:$J$346,9,0)&amp;""</f>
        <v/>
      </c>
      <c r="J257" s="65" t="str">
        <f>IF(VLOOKUP($A257,'Institution Evaluation'!$A$56:$J$346,10,0)=TRUE,"Yes","")</f>
        <v/>
      </c>
    </row>
    <row r="258" spans="1:12" ht="27">
      <c r="A258" s="25" t="s">
        <v>348</v>
      </c>
      <c r="B258" s="24" t="str">
        <f>VLOOKUP($A258,Questions!$A$2:$W$333,2,0)</f>
        <v>Can the application be installed in a PCI DSS–compliant manner?</v>
      </c>
      <c r="C258" s="60" t="str">
        <f>VLOOKUP($A258,'Institution Evaluation'!$A$56:$J$346,4,0)&amp;""</f>
        <v/>
      </c>
      <c r="D258" s="60" t="str">
        <f>VLOOKUP($A258,'Institution Evaluation'!$A$56:$J$346,3,0)&amp;""</f>
        <v/>
      </c>
      <c r="E258" s="207" t="str">
        <f>VLOOKUP($A258,'Institution Evaluation'!$A$56:$J$346,5,0)&amp;""</f>
        <v/>
      </c>
      <c r="F258" s="39" t="str">
        <f>VLOOKUP($A258,'Institution Evaluation'!$A$56:$J$346,6,0)&amp;""</f>
        <v>Yes</v>
      </c>
      <c r="G258" s="204" t="str">
        <f>VLOOKUP($A258,'Institution Evaluation'!$A$56:$J$346,7,0)&amp;""</f>
        <v/>
      </c>
      <c r="H258" s="60" t="str">
        <f>VLOOKUP($A258,'Institution Evaluation'!$A$56:$J$346,8,0)&amp;""</f>
        <v>Minor Importance</v>
      </c>
      <c r="I258" s="205" t="str">
        <f>VLOOKUP($A258,'Institution Evaluation'!$A$56:$J$346,9,0)&amp;""</f>
        <v/>
      </c>
      <c r="J258" s="65" t="str">
        <f>IF(VLOOKUP($A258,'Institution Evaluation'!$A$56:$J$346,10,0)=TRUE,"Yes","")</f>
        <v/>
      </c>
    </row>
    <row r="259" spans="1:12" ht="67.5">
      <c r="A259" s="25" t="s">
        <v>349</v>
      </c>
      <c r="B259" s="24" t="str">
        <f>VLOOKUP($A259,Questions!$A$2:$W$333,2,0)</f>
        <v>Include documentation describing the system's abilities to comply with the PCI DSS and any features or capabilities of the system that must be added or changed in order to operate in compliance with the standards.</v>
      </c>
      <c r="C259" s="328" t="str">
        <f>VLOOKUP($A259,'Institution Evaluation'!$A$56:$J$346,4,0)&amp;""</f>
        <v/>
      </c>
      <c r="D259" s="169" t="str">
        <f>VLOOKUP($A259,'Institution Evaluation'!$A$56:$J$346,3,0)&amp;""</f>
        <v/>
      </c>
      <c r="E259" s="207" t="str">
        <f>VLOOKUP($A259,'Institution Evaluation'!$A$56:$J$346,5,0)&amp;""</f>
        <v/>
      </c>
      <c r="F259" s="39" t="str">
        <f>VLOOKUP($A259,'Institution Evaluation'!$A$56:$J$346,6,0)&amp;""</f>
        <v>Yes</v>
      </c>
      <c r="G259" s="204" t="str">
        <f>VLOOKUP($A259,'Institution Evaluation'!$A$56:$J$346,7,0)&amp;""</f>
        <v/>
      </c>
      <c r="H259" s="60" t="str">
        <f>VLOOKUP($A259,'Institution Evaluation'!$A$56:$J$346,8,0)&amp;""</f>
        <v>Minor Importance</v>
      </c>
      <c r="I259" s="205" t="str">
        <f>VLOOKUP($A259,'Institution Evaluation'!$A$56:$J$346,9,0)&amp;""</f>
        <v/>
      </c>
      <c r="J259" s="65" t="str">
        <f>IF(VLOOKUP($A259,'Institution Evaluation'!$A$56:$J$346,10,0)=TRUE,"Yes","")</f>
        <v/>
      </c>
      <c r="L259" s="268" t="s">
        <v>133</v>
      </c>
    </row>
    <row r="260" spans="1:12" ht="47.25" customHeight="1">
      <c r="A260" s="300" t="s">
        <v>48</v>
      </c>
    </row>
    <row r="261" spans="1:12" ht="34.5" hidden="1" customHeight="1"/>
    <row r="262" spans="1:12" ht="34.5" hidden="1" customHeight="1"/>
    <row r="263" spans="1:12" ht="34.5" hidden="1" customHeight="1"/>
    <row r="264" spans="1:12" ht="34.5" hidden="1" customHeight="1"/>
    <row r="265" spans="1:12" ht="34.5" hidden="1" customHeight="1"/>
  </sheetData>
  <mergeCells count="1">
    <mergeCell ref="A19:C19"/>
  </mergeCells>
  <phoneticPr fontId="31"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xWindow="359" yWindow="819"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35:J44 A11:B17 B20:I31 B2:J10 A3:A10" xr:uid="{2555B969-D0D6-4640-A68B-2B178F3C9EA5}"/>
    <dataValidation allowBlank="1" showInputMessage="1" showErrorMessage="1" promptTitle="Warning!" prompt="The HECVAT is built using a number of complex formulas. Editing this cell can break the functionality of the tool. " sqref="A45:D120 F47:F120 H47:H120" xr:uid="{2C8E55E6-5CCD-497E-AD40-1159ED4F899F}"/>
  </dataValidations>
  <hyperlinks>
    <hyperlink ref="G21" location="'Privacy Analyst Evaluation'!A47" display="'Privacy Analyst Evaluation'!A47" xr:uid="{63AE7EE6-A856-4AFE-84E3-761A880419C2}"/>
    <hyperlink ref="G22" location="'Privacy Analyst Evaluation'!A53" display="'Privacy Analyst Evaluation'!A53" xr:uid="{E48DA7E0-F9B4-4E44-A2E2-A6E7B20A8CB3}"/>
    <hyperlink ref="G23" location="'Privacy Analyst Evaluation'!A58" display="'Privacy Analyst Evaluation'!A58" xr:uid="{71C46F89-6396-41D0-9EE1-410192FC96D8}"/>
    <hyperlink ref="G24" location="'Privacy Analyst Evaluation'!A62" display="'Privacy Analyst Evaluation'!A62" xr:uid="{67BB4FB0-5A69-4CBB-9BE8-9F0E61D7541D}"/>
    <hyperlink ref="G30" location="'Privacy Analyst Evaluation'!A113" display="'Privacy Analyst Evaluation'!A113" xr:uid="{F35BA202-7B88-45D0-AE40-C6918C469BBD}"/>
    <hyperlink ref="G29" location="'Privacy Analyst Evaluation'!A97" display="'Privacy Analyst Evaluation'!A97" xr:uid="{1E69ABA0-B73D-4FBD-B382-D2A5BCE10F7A}"/>
    <hyperlink ref="G28" location="'Privacy Analyst Evaluation'!A91" display="'Privacy Analyst Evaluation'!A91" xr:uid="{418857A5-69F8-4BB3-8B8D-3CDF6F1A215E}"/>
    <hyperlink ref="G27" location="'Privacy Analyst Evaluation'!A77" display="'Privacy Analyst Evaluation'!A77" xr:uid="{0630B5DB-EBAC-43FF-AF48-6C77A23DEE58}"/>
    <hyperlink ref="G26" location="'Privacy Analyst Evaluation'!A68" display="'Privacy Analyst Evaluation'!A68" xr:uid="{EFF65815-977E-4867-AE1F-72F2A5AA3B38}"/>
    <hyperlink ref="G25" location="'Privacy Analyst Evaluation'!A65" display="'Privacy Analyst Evaluation'!A65" xr:uid="{96E450A2-66A4-4491-AD78-EB7F815A7B50}"/>
    <hyperlink ref="E247" location="'Privacy Analyst Evaluation'!A1" display="Back to Scorecard" xr:uid="{379AF5FC-674E-4EF2-A183-EE3548258B6D}"/>
    <hyperlink ref="E217" location="'Privacy Analyst Evaluation'!A1" display="Back to Scorecard" xr:uid="{C67BE28C-D43B-404A-9446-F2FB927C3E7D}"/>
    <hyperlink ref="E212" location="'Privacy Analyst Evaluation'!A1" display="Back to Scorecard" xr:uid="{FDF0B533-6B12-4240-A611-BD46DD733A41}"/>
    <hyperlink ref="E207" location="'Privacy Analyst Evaluation'!A1" display="Back to Scorecard" xr:uid="{82180CF4-FE4D-480A-969B-C66D2E194F77}"/>
    <hyperlink ref="E199" location="'Privacy Analyst Evaluation'!A1" display="Back to Scorecard" xr:uid="{F41B2A8E-BB52-403C-9CBB-F1D0D424C60A}"/>
    <hyperlink ref="E192" location="'Privacy Analyst Evaluation'!A1" display="Back to Scorecard" xr:uid="{5080AF1D-7713-4CDD-B46A-FAC872D2B645}"/>
    <hyperlink ref="E189" location="'Privacy Analyst Evaluation'!A1" display="Back to Scorecard" xr:uid="{8367AE48-344C-4DE1-B6C0-3D067CCF36E2}"/>
    <hyperlink ref="E173" location="'Privacy Analyst Evaluation'!A1" display="Back to Scorecard" xr:uid="{0E22E045-58AC-4F59-BFDC-B51EBADA4C9A}"/>
    <hyperlink ref="E170" location="'Privacy Analyst Evaluation'!A1" display="Back to Scorecard" xr:uid="{E80C8F95-67E8-4E83-8D91-72D89341206C}"/>
    <hyperlink ref="E164" location="'Privacy Analyst Evaluation'!A1" display="Back to Scorecard" xr:uid="{71950CE1-93EE-4A22-9EB3-B177163B8D19}"/>
    <hyperlink ref="E160" location="'Privacy Analyst Evaluation'!A1" display="Back to Scorecard" xr:uid="{1678DDD5-5AB1-4BBE-A892-86EE54E5749E}"/>
    <hyperlink ref="E150" location="'Privacy Analyst Evaluation'!A1" display="Back to Scorecard" xr:uid="{932496F6-EF1F-4F3B-9F23-795B54DC61EC}"/>
    <hyperlink ref="E145" location="'Privacy Analyst Evaluation'!A1" display="Back to Scorecard" xr:uid="{E0BBCE8C-F241-4CA0-8057-88431548B815}"/>
    <hyperlink ref="E142" location="'Privacy Analyst Evaluation'!A1" display="Back to Scorecard" xr:uid="{3D1FD166-7415-42C2-9D45-1943E83DE131}"/>
    <hyperlink ref="E135" location="'Privacy Analyst Evaluation'!A1" display="Back to Scorecard" xr:uid="{325A4D09-6C9C-42F7-AB78-2205A726B96B}"/>
    <hyperlink ref="E130" location="'Privacy Analyst Evaluation'!A1" display="Back to Scorecard" xr:uid="{9AFEC1C0-6DC4-4B69-93F1-D6FDD7FCD48F}"/>
    <hyperlink ref="E125" location="'Privacy Analyst Evaluation'!A1" display="Back to Scorecard" xr:uid="{FE56F838-F355-4EFA-AA58-FDACC5DA1138}"/>
    <hyperlink ref="E112" location="'Privacy Analyst Evaluation'!A1" display="Back to Scorecard" xr:uid="{AF1AD6D0-6E84-4FD7-8EB5-76E9501011EE}"/>
    <hyperlink ref="E96" location="'Privacy Analyst Evaluation'!A1" display="Back to Scorecard" xr:uid="{A557E4F2-C33F-4D8A-8B4F-9DDE8341D067}"/>
    <hyperlink ref="E90" location="'Privacy Analyst Evaluation'!A1" display="Back to Scorecard" xr:uid="{1FA36500-AAD2-4FE6-8ED2-BE24426EA2F8}"/>
    <hyperlink ref="E76" location="'Privacy Analyst Evaluation'!A1" display="Back to Scorecard" xr:uid="{A141E48B-0E50-4B02-A927-F8C1FE04F9A3}"/>
    <hyperlink ref="E67" location="'Privacy Analyst Evaluation'!A1" display="Back to Scorecard" xr:uid="{CD2D9C18-9B95-420F-A65A-8C4E1DB820F9}"/>
    <hyperlink ref="E64" location="'Privacy Analyst Evaluation'!A1" display="Back to Scorecard" xr:uid="{56505024-37B2-4CF5-9238-CD47476405E1}"/>
    <hyperlink ref="E61" location="'Privacy Analyst Evaluation'!A1" display="Back to Scorecard" xr:uid="{1EED68A2-7306-4410-BCD6-552F19D3621B}"/>
    <hyperlink ref="E57" location="'Privacy Analyst Evaluation'!A1" display="Back to Scorecard" xr:uid="{14E0627B-E487-44E4-B6BD-71F7BE3606BD}"/>
    <hyperlink ref="E52" location="'Privacy Analyst Evaluation'!A1" display="Back to Scorecard" xr:uid="{89E54AE8-F912-4EF5-93C4-BAFBAC5571B2}"/>
    <hyperlink ref="E46" location="'Privacy Analyst Evaluation'!A1" display="Back to Scorecard" xr:uid="{6732EEEC-E41C-4D05-A8BB-7A6FDC560186}"/>
    <hyperlink ref="A10" r:id="rId1" display="http://www.educause.edu/HECVAT" xr:uid="{F4B2EBCC-D744-4488-8E73-490FA2185475}"/>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xWindow="359" yWindow="819" count="4">
        <x14:dataValidation type="list" allowBlank="1" showInputMessage="1" showErrorMessage="1" xr:uid="{04F913EB-B7C8-44F1-8B31-B22B8D44D784}">
          <x14:formula1>
            <xm:f>'Auto Responses'!$A$50:$A$51</xm:f>
          </x14:formula1>
          <xm:sqref>G165:G169 G171:G172 G174:G188 G190:G191 G200:G206 G208:G211 G213:G216 G218:G246 G248:G259 G193:G198 G131:G134 G126:G129 G136:G141 G143:G144 G146:G149 G151:G159 G161:G163</xm:sqref>
        </x14:dataValidation>
        <x14:dataValidation type="list" allowBlank="1" showInputMessage="1" showErrorMessage="1" xr:uid="{A99FD76B-90C5-4444-98C2-6697130F5233}">
          <x14:formula1>
            <xm:f>'Auto Responses'!$A$52:$A$55</xm:f>
          </x14:formula1>
          <xm:sqref>I165:I169 I171:I172 I174:I188 I190:I191 I200:I206 I208:I211 I213:I216 I218:I246 I248:I259 I193:I198 I131:I134 I126:I129 I136:I141 I143:I144 I146:I149 I151:I159 I161:I163</xm:sqref>
        </x14:dataValidation>
        <x14:dataValidation type="list" allowBlank="1" showInputMessage="1" showErrorMessage="1" xr:uid="{21CDF9FA-EF26-4CA9-9DED-D51F5F3EE73E}">
          <x14:formula1>
            <xm:f>'Auto Responses'!$J$7:$J$8</xm:f>
          </x14:formula1>
          <xm:sqref>G47:G51 G53:G56 G58:G60 G62:G63 G65:G66 G68:G75 G77:G89 G91:G95 G97:G111 G113:G120</xm:sqref>
        </x14:dataValidation>
        <x14:dataValidation type="list" allowBlank="1" showInputMessage="1" showErrorMessage="1" xr:uid="{C0805B23-116E-488E-B5C7-4B565A9E1283}">
          <x14:formula1>
            <xm:f>'Auto Responses'!$J$11:$J$14</xm:f>
          </x14:formula1>
          <xm:sqref>I47:I51 I53:I56 I58:I60 I62:I63 I65:I66 I68:I75 I77:I89 I91:I95 I97:I111 I113:I120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76"/>
  <sheetViews>
    <sheetView showZeros="0" topLeftCell="A2" zoomScale="80" zoomScaleNormal="80" workbookViewId="0">
      <selection activeCell="A2" sqref="A2"/>
    </sheetView>
  </sheetViews>
  <sheetFormatPr defaultColWidth="0" defaultRowHeight="15" zeroHeight="1"/>
  <cols>
    <col min="1" max="1" width="11.09765625" style="72" customWidth="1"/>
    <col min="2" max="2" width="57.796875" style="69" customWidth="1"/>
    <col min="3" max="3" width="71.09765625" style="70" customWidth="1"/>
    <col min="4" max="4" width="80.296875" style="71" customWidth="1"/>
    <col min="5" max="5" width="6.59765625" style="72" customWidth="1"/>
    <col min="6" max="6" width="0" style="72" hidden="1" customWidth="1"/>
    <col min="7" max="16384" width="6.59765625" style="72" hidden="1"/>
  </cols>
  <sheetData>
    <row r="1" spans="1:5" ht="180" hidden="1">
      <c r="A1" s="72" t="s">
        <v>579</v>
      </c>
    </row>
    <row r="2" spans="1:5" ht="24.6">
      <c r="A2" s="200" t="s">
        <v>580</v>
      </c>
      <c r="B2" s="200"/>
      <c r="C2" s="200"/>
      <c r="D2" s="301" t="s">
        <v>48</v>
      </c>
    </row>
    <row r="3" spans="1:5" ht="17.45">
      <c r="A3" s="263" t="s">
        <v>581</v>
      </c>
      <c r="B3" s="82"/>
      <c r="C3" s="82"/>
      <c r="D3" s="302"/>
    </row>
    <row r="4" spans="1:5" ht="17.45">
      <c r="A4" s="265" t="s">
        <v>582</v>
      </c>
      <c r="B4" s="82"/>
      <c r="C4" s="82"/>
      <c r="D4" s="302"/>
    </row>
    <row r="5" spans="1:5" s="267" customFormat="1" ht="17.45">
      <c r="A5" s="266" t="s">
        <v>583</v>
      </c>
      <c r="B5" s="82"/>
      <c r="C5" s="82"/>
      <c r="D5" s="302"/>
    </row>
    <row r="6" spans="1:5" s="267" customFormat="1" ht="17.45">
      <c r="A6" s="266" t="s">
        <v>584</v>
      </c>
      <c r="B6" s="82"/>
      <c r="C6" s="82"/>
      <c r="D6" s="303"/>
    </row>
    <row r="7" spans="1:5" ht="17.45">
      <c r="A7" s="264" t="str">
        <f>VLOOKUP(LEFT($A8,4),'Auto Responses'!$N$4:$O$38,2,0)&amp;""</f>
        <v xml:space="preserve"> General Information</v>
      </c>
      <c r="B7" s="80"/>
      <c r="C7" s="73" t="str">
        <f>Questions!$R$2</f>
        <v>Reason for Question</v>
      </c>
      <c r="D7" s="73" t="str">
        <f>Questions!$S$2</f>
        <v>Follow-Up Inquiries/Responses</v>
      </c>
    </row>
    <row r="8" spans="1:5">
      <c r="A8" s="74" t="s">
        <v>4</v>
      </c>
      <c r="B8" s="74" t="str">
        <f>VLOOKUP($A8,Questions!$A$3:$W$333,2,0)&amp;""</f>
        <v>Solution Provider Name</v>
      </c>
      <c r="C8" s="74" t="str">
        <f>VLOOKUP($A8,Questions!$A$3:$W$333,18,0)&amp;""</f>
        <v/>
      </c>
      <c r="D8" s="74" t="str">
        <f>VLOOKUP($A8,Questions!$A$3:$W$333,19,0)&amp;""</f>
        <v/>
      </c>
    </row>
    <row r="9" spans="1:5">
      <c r="A9" s="74" t="s">
        <v>6</v>
      </c>
      <c r="B9" s="74" t="str">
        <f>VLOOKUP($A9,Questions!$A$3:$W$333,2,0)&amp;""</f>
        <v>Solution Name</v>
      </c>
      <c r="C9" s="74" t="str">
        <f>VLOOKUP($A9,Questions!$A$3:$W$333,18,0)&amp;""</f>
        <v/>
      </c>
      <c r="D9" s="74" t="str">
        <f>VLOOKUP($A9,Questions!$A$3:$W$333,19,0)&amp;""</f>
        <v/>
      </c>
    </row>
    <row r="10" spans="1:5">
      <c r="A10" s="74" t="s">
        <v>8</v>
      </c>
      <c r="B10" s="74" t="str">
        <f>VLOOKUP($A10,Questions!$A$3:$W$333,2,0)&amp;""</f>
        <v>Solution Description</v>
      </c>
      <c r="C10" s="74" t="str">
        <f>VLOOKUP($A10,Questions!$A$3:$W$333,18,0)&amp;""</f>
        <v/>
      </c>
      <c r="D10" s="74" t="str">
        <f>VLOOKUP($A10,Questions!$A$3:$W$333,19,0)&amp;""</f>
        <v/>
      </c>
    </row>
    <row r="11" spans="1:5">
      <c r="A11" s="74" t="s">
        <v>10</v>
      </c>
      <c r="B11" s="74" t="str">
        <f>VLOOKUP($A11,Questions!$A$3:$W$333,2,0)&amp;""</f>
        <v>Solution Provider Contact Name</v>
      </c>
      <c r="C11" s="74" t="str">
        <f>VLOOKUP($A11,Questions!$A$3:$W$333,18,0)&amp;""</f>
        <v/>
      </c>
      <c r="D11" s="74" t="str">
        <f>VLOOKUP($A11,Questions!$A$3:$W$333,19,0)&amp;""</f>
        <v/>
      </c>
    </row>
    <row r="12" spans="1:5">
      <c r="A12" s="74" t="s">
        <v>12</v>
      </c>
      <c r="B12" s="74" t="str">
        <f>VLOOKUP($A12,Questions!$A$3:$W$333,2,0)&amp;""</f>
        <v>Solution Provider Contact Title</v>
      </c>
      <c r="C12" s="74" t="str">
        <f>VLOOKUP($A12,Questions!$A$3:$W$333,18,0)&amp;""</f>
        <v/>
      </c>
      <c r="D12" s="74" t="str">
        <f>VLOOKUP($A12,Questions!$A$3:$W$333,19,0)&amp;""</f>
        <v/>
      </c>
    </row>
    <row r="13" spans="1:5">
      <c r="A13" s="74" t="s">
        <v>14</v>
      </c>
      <c r="B13" s="74" t="str">
        <f>VLOOKUP($A13,Questions!$A$3:$W$333,2,0)&amp;""</f>
        <v>Solution Provider Contact Email</v>
      </c>
      <c r="C13" s="74" t="str">
        <f>VLOOKUP($A13,Questions!$A$3:$W$333,18,0)&amp;""</f>
        <v/>
      </c>
      <c r="D13" s="74" t="str">
        <f>VLOOKUP($A13,Questions!$A$3:$W$333,19,0)&amp;""</f>
        <v/>
      </c>
    </row>
    <row r="14" spans="1:5">
      <c r="A14" s="74" t="s">
        <v>16</v>
      </c>
      <c r="B14" s="74" t="str">
        <f>VLOOKUP($A14,Questions!$A$3:$W$333,2,0)&amp;""</f>
        <v>Solution Provider Contact Phone Number</v>
      </c>
      <c r="C14" s="74" t="str">
        <f>VLOOKUP($A14,Questions!$A$3:$W$333,18,0)&amp;""</f>
        <v/>
      </c>
      <c r="D14" s="74" t="str">
        <f>VLOOKUP($A14,Questions!$A$3:$W$333,19,0)&amp;""</f>
        <v/>
      </c>
    </row>
    <row r="15" spans="1:5">
      <c r="A15" s="74" t="s">
        <v>18</v>
      </c>
      <c r="B15" s="74" t="str">
        <f>VLOOKUP($A15,Questions!$A$3:$W$333,2,0)&amp;""</f>
        <v>Country of Company Headquarters</v>
      </c>
      <c r="C15" s="74" t="str">
        <f>VLOOKUP($A15,Questions!$A$3:$W$333,18,0)&amp;""</f>
        <v/>
      </c>
      <c r="D15" s="74" t="str">
        <f>VLOOKUP($A15,Questions!$A$3:$W$333,19,0)&amp;""</f>
        <v/>
      </c>
    </row>
    <row r="16" spans="1:5">
      <c r="A16" s="74" t="s">
        <v>20</v>
      </c>
      <c r="B16" s="74" t="str">
        <f>VLOOKUP($A16,Questions!$A$3:$W$333,2,0)&amp;""</f>
        <v>Employee Work Locations (all)</v>
      </c>
      <c r="C16" s="74" t="str">
        <f>VLOOKUP($A16,Questions!$A$3:$W$333,18,0)&amp;""</f>
        <v>Determines where solution provider employees will be physically located.</v>
      </c>
      <c r="D16" s="74" t="str">
        <f>VLOOKUP($A16,Questions!$A$3:$W$333,19,0)&amp;""</f>
        <v>Follow-up inquiries will be institution/implementation specific.</v>
      </c>
      <c r="E16" s="271" t="s">
        <v>585</v>
      </c>
    </row>
    <row r="17" spans="1:5" ht="17.45">
      <c r="A17" s="80" t="str">
        <f>VLOOKUP(LEFT($A18,4),'Auto Responses'!$N$4:$O$38,2,0)&amp;""</f>
        <v xml:space="preserve"> Company Information</v>
      </c>
      <c r="B17" s="80"/>
      <c r="C17" s="73" t="str">
        <f>Questions!$R$2</f>
        <v>Reason for Question</v>
      </c>
      <c r="D17" s="73" t="str">
        <f>Questions!$S$2</f>
        <v>Follow-Up Inquiries/Responses</v>
      </c>
    </row>
    <row r="18" spans="1:5" ht="67.5">
      <c r="A18" s="74" t="s">
        <v>26</v>
      </c>
      <c r="B18" s="74" t="str">
        <f>VLOOKUP($A18,Questions!$A$3:$W$333,2,0)&amp;""</f>
        <v>Do you have a dedicated software and system development team(s) (e.g., customer support, implementation, product management, etc.)?*</v>
      </c>
      <c r="C18" s="74" t="str">
        <f>VLOOKUP($A18,Questions!$A$3:$W$333,18,0)&amp;""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74" t="str">
        <f>VLOOKUP($A18,Questions!$A$3:$W$333,19,0)&amp;""</f>
        <v>Follow-up inquiries for solution provider team strategies will be unique to your institution and may depend on the underlying infrastructures needed to support a system for your specific use case.</v>
      </c>
    </row>
    <row r="19" spans="1:5" ht="43.5" customHeight="1">
      <c r="A19" s="74" t="s">
        <v>29</v>
      </c>
      <c r="B19" s="74" t="str">
        <f>VLOOKUP($A19,Questions!$A$3:$W$333,2,0)&amp;""</f>
        <v>Describe your organization’s business background and ownership structure, including all parent and subsidiary relationships.</v>
      </c>
      <c r="C19" s="74" t="str">
        <f>VLOOKUP($A19,Questions!$A$3:$W$333,18,0)&amp;""</f>
        <v>This information defines the scale of company (support, resources, skillsets), general information about the organization that may be concerning.</v>
      </c>
      <c r="D19" s="74" t="str">
        <f>VLOOKUP($A19,Questions!$A$3:$W$333,19,0)&amp;""</f>
        <v>Follow-up responses to this one are normally unique to their response. Vague answers here usually result in some footprinting of a solution provider to determine their "reputation."</v>
      </c>
    </row>
    <row r="20" spans="1:5" ht="67.5" customHeight="1">
      <c r="A20" s="74" t="s">
        <v>31</v>
      </c>
      <c r="B20" s="74" t="str">
        <f>VLOOKUP($A20,Questions!$A$3:$W$333,2,0)&amp;""</f>
        <v>Have you operated without unplanned disruptions to this solution in the past 12 months?</v>
      </c>
      <c r="C20" s="74" t="str">
        <f>VLOOKUP($A20,Questions!$A$3:$W$333,18,0)&amp;""</f>
        <v>We want transparency from the solution provider, and an honest answer to this question, regardless of the response, is a good step in building trust.</v>
      </c>
      <c r="D20" s="74" t="str">
        <f>VLOOKUP($A20,Questions!$A$3:$W$333,19,0)&amp;""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c r="A21" s="74" t="s">
        <v>33</v>
      </c>
      <c r="B21" s="74" t="str">
        <f>VLOOKUP($A21,Questions!$A$3:$W$333,2,0)&amp;""</f>
        <v>Do you have a dedicated information security staff or office?</v>
      </c>
      <c r="C21" s="74" t="str">
        <f>VLOOKUP($A21,Questions!$A$3:$W$333,18,0)&amp;""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74" t="str">
        <f>VLOOKUP($A21,Questions!$A$3:$W$333,19,0)&amp;""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c r="A22" s="74" t="s">
        <v>35</v>
      </c>
      <c r="B22" s="74" t="str">
        <f>VLOOKUP($A22,Questions!$A$3:$W$333,2,0)&amp;""</f>
        <v>Use this area to share information about your environment that will assist those who are assessing your company's data security program.</v>
      </c>
      <c r="C22" s="74" t="str">
        <f>VLOOKUP($A22,Questions!$A$3:$W$333,18,0)&amp;""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74" t="str">
        <f>VLOOKUP($A22,Questions!$A$3:$W$333,19,0)&amp;""</f>
        <v>This is a freebie to help the solution provider state their case. If a solution provider does not add anything here (or it is just sales stuff), we can assume it was filled out by a sales engineer and questions will be evaluated with higher scrutiny.</v>
      </c>
      <c r="E22" s="271" t="s">
        <v>585</v>
      </c>
    </row>
    <row r="23" spans="1:5" ht="17.45">
      <c r="A23" s="80" t="str">
        <f>VLOOKUP(LEFT($A24,4),'Auto Responses'!$N$4:$O$38,2,0)&amp;""</f>
        <v xml:space="preserve"> Required Questions</v>
      </c>
      <c r="B23" s="80"/>
      <c r="C23" s="73" t="str">
        <f>Questions!$R$2</f>
        <v>Reason for Question</v>
      </c>
      <c r="D23" s="73" t="str">
        <f>Questions!$S$2</f>
        <v>Follow-Up Inquiries/Responses</v>
      </c>
    </row>
    <row r="24" spans="1:5" s="324" customFormat="1" ht="17.45">
      <c r="A24" s="325" t="s">
        <v>586</v>
      </c>
      <c r="B24" s="322"/>
      <c r="C24" s="323"/>
      <c r="D24" s="323"/>
    </row>
    <row r="25" spans="1:5" ht="36.75" customHeight="1">
      <c r="A25" s="74" t="s">
        <v>37</v>
      </c>
      <c r="B25" s="74" t="str">
        <f>VLOOKUP($A25,Questions!$A$3:$W$333,2,0)&amp;""</f>
        <v>Are you offering either a product or platform, as opposed to only offering a service</v>
      </c>
      <c r="C25" s="74" t="s">
        <v>587</v>
      </c>
      <c r="D25" s="74" t="str">
        <f>VLOOKUP($A25,Questions!$A$3:$W$333,19,0)&amp;""</f>
        <v/>
      </c>
    </row>
    <row r="26" spans="1:5" ht="38.25" customHeight="1">
      <c r="A26" s="74" t="s">
        <v>38</v>
      </c>
      <c r="B26" s="74" t="str">
        <f>VLOOKUP($A26,Questions!$A$3:$W$333,2,0)&amp;""</f>
        <v>Does your product or service have an interface?</v>
      </c>
      <c r="C26" s="74" t="s">
        <v>588</v>
      </c>
      <c r="D26" s="74" t="str">
        <f>VLOOKUP($A26,Questions!$A$3:$W$333,19,0)&amp;""</f>
        <v/>
      </c>
    </row>
    <row r="27" spans="1:5">
      <c r="A27" s="74" t="s">
        <v>39</v>
      </c>
      <c r="B27" s="74" t="str">
        <f>VLOOKUP($A27,Questions!$A$3:$W$333,2,0)&amp;""</f>
        <v>Are you providing consulting services?</v>
      </c>
      <c r="C27" s="74" t="s">
        <v>589</v>
      </c>
      <c r="D27" s="74" t="str">
        <f>VLOOKUP($A27,Questions!$A$3:$W$333,19,0)&amp;""</f>
        <v/>
      </c>
    </row>
    <row r="28" spans="1:5" ht="27">
      <c r="A28" s="74" t="s">
        <v>40</v>
      </c>
      <c r="B28" s="74" t="str">
        <f>VLOOKUP($A28,Questions!$A$3:$W$333,2,0)&amp;""</f>
        <v>Does your solution have AI features, or are there plans to implement AI features in the next 12 months?</v>
      </c>
      <c r="C28" s="74" t="s">
        <v>590</v>
      </c>
      <c r="D28" s="74" t="str">
        <f>VLOOKUP($A28,Questions!$A$3:$W$333,19,0)&amp;""</f>
        <v/>
      </c>
    </row>
    <row r="29" spans="1:5" ht="40.5">
      <c r="A29" s="74" t="s">
        <v>41</v>
      </c>
      <c r="B29" s="74" t="str">
        <f>VLOOKUP($A29,Questions!$A$3:$W$333,2,0)&amp;""</f>
        <v>Does your solution process protected health information (PHI) or any data covered by the Health Insurance Portability and Accountability Act (HIPAA)?</v>
      </c>
      <c r="C29" s="74" t="s">
        <v>591</v>
      </c>
      <c r="D29" s="74" t="str">
        <f>VLOOKUP($A29,Questions!$A$3:$W$333,19,0)&amp;""</f>
        <v/>
      </c>
    </row>
    <row r="30" spans="1:5" ht="33.75" customHeight="1">
      <c r="A30" s="74" t="s">
        <v>42</v>
      </c>
      <c r="B30" s="74" t="str">
        <f>VLOOKUP($A30,Questions!$A$3:$W$333,2,0)&amp;""</f>
        <v>Is the solution designed to process, store, or transmit credit card information?</v>
      </c>
      <c r="C30" s="74" t="s">
        <v>592</v>
      </c>
      <c r="D30" s="74" t="str">
        <f>VLOOKUP($A30,Questions!$A$3:$W$333,19,0)&amp;""</f>
        <v/>
      </c>
    </row>
    <row r="31" spans="1:5" ht="66.75" customHeight="1">
      <c r="A31" s="74" t="s">
        <v>44</v>
      </c>
      <c r="B31" s="74" t="str">
        <f>VLOOKUP($A31,Questions!$A$3:$W$333,2,0)&amp;""</f>
        <v>Does operating your solution require the institution to operate a physical or virtual appliance in their own environment or to provide inbound firewall exceptions to allow your employees to remotely administer systems in the institution's environment?</v>
      </c>
      <c r="C31" s="74" t="s">
        <v>593</v>
      </c>
      <c r="D31" s="74" t="str">
        <f>VLOOKUP($A31,Questions!$A$3:$W$333,19,0)&amp;""</f>
        <v/>
      </c>
      <c r="E31" s="271" t="s">
        <v>585</v>
      </c>
    </row>
    <row r="32" spans="1:5" ht="17.45">
      <c r="A32" s="80" t="str">
        <f>VLOOKUP(LEFT($A33,4),'Auto Responses'!$N$4:$O$38,2,0)&amp;""</f>
        <v xml:space="preserve"> Documentation</v>
      </c>
      <c r="B32" s="80"/>
      <c r="C32" s="73" t="str">
        <f>Questions!$R$2</f>
        <v>Reason for Question</v>
      </c>
      <c r="D32" s="73" t="str">
        <f>Questions!$S$2</f>
        <v>Follow-Up Inquiries/Responses</v>
      </c>
    </row>
    <row r="33" spans="1:5" ht="42" customHeight="1">
      <c r="A33" s="74" t="s">
        <v>50</v>
      </c>
      <c r="B33" s="74" t="str">
        <f>VLOOKUP($A33,Questions!$A$3:$W$333,2,0)&amp;""</f>
        <v>Do you have a well-documented business continuity plan (BCP), with a clear owner, that is tested annually?*</v>
      </c>
      <c r="C33" s="74" t="str">
        <f>VLOOKUP($A33,Questions!$A$3:$W$333,18,0)&amp;""</f>
        <v/>
      </c>
      <c r="D33" s="74" t="str">
        <f>VLOOKUP($A33,Questions!$A$3:$W$333,19,0)&amp;""</f>
        <v/>
      </c>
    </row>
    <row r="34" spans="1:5" ht="38.25" customHeight="1">
      <c r="A34" s="74" t="s">
        <v>52</v>
      </c>
      <c r="B34" s="74" t="str">
        <f>VLOOKUP($A34,Questions!$A$3:$W$333,2,0)&amp;""</f>
        <v>Do you have a well-documented disaster recovery plan (DRP), with a clear owner, that is tested annually?*</v>
      </c>
      <c r="C34" s="74" t="str">
        <f>VLOOKUP($A34,Questions!$A$3:$W$333,18,0)&amp;""</f>
        <v/>
      </c>
      <c r="D34" s="74" t="str">
        <f>VLOOKUP($A34,Questions!$A$3:$W$333,19,0)&amp;""</f>
        <v/>
      </c>
    </row>
    <row r="35" spans="1:5" ht="35.25" customHeight="1">
      <c r="A35" s="74" t="s">
        <v>54</v>
      </c>
      <c r="B35" s="74" t="str">
        <f>VLOOKUP($A35,Questions!$A$3:$W$333,2,0)&amp;""</f>
        <v>Have you undergone a SSAE 18/SOC 2 audit?</v>
      </c>
      <c r="C35" s="74" t="str">
        <f>VLOOKUP($A35,Questions!$A$3:$W$333,18,0)&amp;""</f>
        <v>SSAE 18 and SOC2 audits are standard documentation, relevant to institutions requiring a solution provider to undergo SSAE 18 audits.</v>
      </c>
      <c r="D35" s="74" t="str">
        <f>VLOOKUP($A35,Questions!$A$3:$W$333,19,0)&amp;""</f>
        <v>Follow-up inquiries for SSAE 18 content will be institution/implementation specific.</v>
      </c>
    </row>
    <row r="36" spans="1:5" ht="54">
      <c r="A36" s="74" t="s">
        <v>56</v>
      </c>
      <c r="B36" s="74" t="str">
        <f>VLOOKUP($A36,Questions!$A$3:$W$333,2,0)&amp;""</f>
        <v>Do you conform with a specific industry standard security framework (e.g., NIST Cybersecurity Framework, CIS Controls, ISO 27001, etc.)?</v>
      </c>
      <c r="C36" s="74" t="str">
        <f>VLOOKUP($A36,Questions!$A$3:$W$333,18,0)&amp;""</f>
        <v>The details of the standard are not the focus here; it is the fact that a solution provider builds their environment around a standard and that they continually evaluate and assess their security programs.</v>
      </c>
      <c r="D36" s="74" t="str">
        <f>VLOOKUP($A36,Questions!$A$3:$W$333,19,0)&amp;""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c r="A37" s="74" t="s">
        <v>58</v>
      </c>
      <c r="B37" s="74" t="str">
        <f>VLOOKUP($A37,Questions!$A$3:$W$333,2,0)&amp;""</f>
        <v>Can you provide overall system and/or application architecture diagrams, including a full description of the data flow for all components of the system?</v>
      </c>
      <c r="C37" s="74" t="str">
        <f>VLOOKUP($A37,Questions!$A$3:$W$333,18,0)&amp;""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74" t="str">
        <f>VLOOKUP($A37,Questions!$A$3:$W$333,19,0)&amp;""</f>
        <v>Inquire about any privacy language the solution provider may have. It may not be ideal but there may be something available to assess or enough to have your legal counsel or policy/privacy professionals review.</v>
      </c>
    </row>
    <row r="38" spans="1:5" ht="63.75" customHeight="1">
      <c r="A38" s="74" t="s">
        <v>60</v>
      </c>
      <c r="B38" s="74" t="str">
        <f>VLOOKUP($A38,Questions!$A$3:$W$333,2,0)&amp;""</f>
        <v>Does your organization have a data privacy policy?</v>
      </c>
      <c r="C38" s="74" t="str">
        <f>VLOOKUP($A38,Questions!$A$3:$W$333,18,0)&amp;""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74" t="str">
        <f>VLOOKUP($A38,Questions!$A$3:$W$333,19,0)&amp;""</f>
        <v>Inquire about any privacy language the solution provider may have. It may not be ideal but there may be something available to assess or enough to have your legal counsel or policy/privacy professionals review.</v>
      </c>
    </row>
    <row r="39" spans="1:5" ht="78" customHeight="1">
      <c r="A39" s="74" t="s">
        <v>62</v>
      </c>
      <c r="B39" s="74" t="str">
        <f>VLOOKUP($A39,Questions!$A$3:$W$333,2,0)&amp;""</f>
        <v>Do you have a documented, and currently implemented, employee onboarding and offboarding policy?</v>
      </c>
      <c r="C39" s="74" t="str">
        <f>VLOOKUP($A39,Questions!$A$3:$W$333,18,0)&amp;""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74" t="str">
        <f>VLOOKUP($A39,Questions!$A$3:$W$333,19,0)&amp;""</f>
        <v>Unsatisfactory answers should be met with questions about access control authority, roles and responsibilities (of access grantors), administrative privileges within the solution provider's infrastructure(s), etc.</v>
      </c>
      <c r="E39" s="271" t="s">
        <v>585</v>
      </c>
    </row>
    <row r="40" spans="1:5" ht="17.45">
      <c r="A40" s="80" t="str">
        <f>VLOOKUP(LEFT($A41,4),'Auto Responses'!$N$4:$O$38,2,0)&amp;""</f>
        <v xml:space="preserve"> IT Accessibility</v>
      </c>
      <c r="B40" s="80"/>
      <c r="C40" s="73" t="str">
        <f>Questions!$R$2</f>
        <v>Reason for Question</v>
      </c>
      <c r="D40" s="73" t="str">
        <f>Questions!$S$2</f>
        <v>Follow-Up Inquiries/Responses</v>
      </c>
    </row>
    <row r="41" spans="1:5">
      <c r="A41" s="74" t="s">
        <v>262</v>
      </c>
      <c r="B41" s="74" t="str">
        <f>VLOOKUP($A41,Questions!$A$3:$W$333,2,0)&amp;""</f>
        <v>Solution Provider Accessibility Contact Name</v>
      </c>
      <c r="C41" s="74" t="str">
        <f>VLOOKUP($A41,Questions!$A$3:$W$333,18,0)&amp;""</f>
        <v/>
      </c>
      <c r="D41" s="74" t="str">
        <f>VLOOKUP($A41,Questions!$A$3:$W$333,19,0)&amp;""</f>
        <v/>
      </c>
    </row>
    <row r="42" spans="1:5">
      <c r="A42" s="74" t="s">
        <v>264</v>
      </c>
      <c r="B42" s="74" t="str">
        <f>VLOOKUP($A42,Questions!$A$3:$W$333,2,0)&amp;""</f>
        <v>Solution Provider Accessibility Contact Title</v>
      </c>
      <c r="C42" s="74" t="str">
        <f>VLOOKUP($A42,Questions!$A$3:$W$333,18,0)&amp;""</f>
        <v/>
      </c>
      <c r="D42" s="74" t="str">
        <f>VLOOKUP($A42,Questions!$A$3:$W$333,19,0)&amp;""</f>
        <v/>
      </c>
    </row>
    <row r="43" spans="1:5">
      <c r="A43" s="74" t="s">
        <v>266</v>
      </c>
      <c r="B43" s="74" t="str">
        <f>VLOOKUP($A43,Questions!$A$3:$W$333,2,0)&amp;""</f>
        <v>Solution Provider Accessibility Contact Email</v>
      </c>
      <c r="C43" s="74" t="str">
        <f>VLOOKUP($A43,Questions!$A$3:$W$333,18,0)&amp;""</f>
        <v/>
      </c>
      <c r="D43" s="74" t="str">
        <f>VLOOKUP($A43,Questions!$A$3:$W$333,19,0)&amp;""</f>
        <v/>
      </c>
    </row>
    <row r="44" spans="1:5">
      <c r="A44" s="74" t="s">
        <v>267</v>
      </c>
      <c r="B44" s="74" t="str">
        <f>VLOOKUP($A44,Questions!$A$3:$W$333,2,0)&amp;""</f>
        <v>Solution Provider Accessibility Contact Phone Number</v>
      </c>
      <c r="C44" s="74" t="str">
        <f>VLOOKUP($A44,Questions!$A$3:$W$333,18,0)&amp;""</f>
        <v/>
      </c>
      <c r="D44" s="74" t="str">
        <f>VLOOKUP($A44,Questions!$A$3:$W$333,19,0)&amp;""</f>
        <v/>
      </c>
    </row>
    <row r="45" spans="1:5">
      <c r="A45" s="74" t="s">
        <v>269</v>
      </c>
      <c r="B45" s="74" t="str">
        <f>VLOOKUP($A45,Questions!$A$3:$W$333,2,0)&amp;""</f>
        <v>Web Link to Accessibility Statement or VPAT</v>
      </c>
      <c r="C45" s="74" t="str">
        <f>VLOOKUP($A45,Questions!$A$3:$W$333,18,0)&amp;""</f>
        <v/>
      </c>
      <c r="D45" s="74" t="str">
        <f>VLOOKUP($A45,Questions!$A$3:$W$333,19,0)&amp;""</f>
        <v/>
      </c>
    </row>
    <row r="46" spans="1:5" ht="81">
      <c r="A46" s="74" t="s">
        <v>271</v>
      </c>
      <c r="B46" s="74" t="str">
        <f>VLOOKUP($A46,Questions!$A$3:$W$333,2,0)&amp;""</f>
        <v>Has a VPAT or ACR been created or updated for the solution and version under consideration within the past 12 months?*</v>
      </c>
      <c r="C46" s="74" t="str">
        <f>VLOOKUP($A46,Questions!$A$3:$W$333,18,0)&amp;""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46" s="74" t="str">
        <f>VLOOKUP($A46,Questions!$A$3:$W$333,19,0)&amp;""</f>
        <v>Cross-reference Accessibility Conformance Reports (ACR) with any answers from ITAC-14 about product roadmaps for accessibility improvements.</v>
      </c>
    </row>
    <row r="47" spans="1:5" ht="55.5" customHeight="1">
      <c r="A47" s="74" t="s">
        <v>272</v>
      </c>
      <c r="B47" s="74" t="str">
        <f>VLOOKUP($A47,Questions!$A$3:$W$333,2,0)&amp;""</f>
        <v>Will your company agree to meet your stated accessibility standard or WCAG 2.1 AA as part of your contractual agreement for the solution?*</v>
      </c>
      <c r="C47" s="74" t="str">
        <f>VLOOKUP($A47,Questions!$A$3:$W$333,18,0)&amp;""</f>
        <v xml:space="preserve">Federal regulation requires that technology products conform to WCAG 2.1 AA. Technology platforms that do not substantially conform to this standard put schools at risk of not complying with these requirements. </v>
      </c>
      <c r="D47" s="74" t="str">
        <f>VLOOKUP($A47,Questions!$A$3:$W$333,19,0)&amp;""</f>
        <v/>
      </c>
    </row>
    <row r="48" spans="1:5" ht="70.5" customHeight="1">
      <c r="A48" s="74" t="s">
        <v>274</v>
      </c>
      <c r="B48" s="74" t="str">
        <f>VLOOKUP($A48,Questions!$A$3:$W$333,2,0)&amp;""</f>
        <v>Does the solution substantially conform to WCAG 2.1 AA?*</v>
      </c>
      <c r="C48" s="74" t="str">
        <f>VLOOKUP($A48,Questions!$A$3:$W$333,18,0)&amp;""</f>
        <v xml:space="preserve">Federal regulation requires that technology products conform to WCAG 2.1 AA. Technology platforms that do not substantially conform to this standard put schools at risk of not complying with these requirements. </v>
      </c>
      <c r="D48" s="74" t="str">
        <f>VLOOKUP($A48,Questions!$A$3:$W$333,19,0)&amp;""</f>
        <v/>
      </c>
    </row>
    <row r="49" spans="1:5" ht="36" customHeight="1">
      <c r="A49" s="74" t="s">
        <v>275</v>
      </c>
      <c r="B49" s="74" t="str">
        <f>VLOOKUP($A49,Questions!$A$3:$W$333,2,0)&amp;""</f>
        <v>Do you have a documented and implemented process for reporting and tracking accessibility issues?*</v>
      </c>
      <c r="C49" s="74" t="str">
        <f>VLOOKUP($A49,Questions!$A$3:$W$333,18,0)&amp;""</f>
        <v/>
      </c>
      <c r="D49" s="74" t="str">
        <f>VLOOKUP($A49,Questions!$A$3:$W$333,19,0)&amp;""</f>
        <v>What is the prioritization of accessibility issues received, and how are they tracked? Is there a regular cadence for tracking and addressing accessibility barriers?</v>
      </c>
    </row>
    <row r="50" spans="1:5" ht="78.75" customHeight="1">
      <c r="A50" s="74" t="s">
        <v>277</v>
      </c>
      <c r="B50" s="74" t="str">
        <f>VLOOKUP($A50,Questions!$A$3:$W$333,2,0)&amp;""</f>
        <v>Do you have documentation to support the accessibility features of your solution?</v>
      </c>
      <c r="C50" s="74" t="str">
        <f>VLOOKUP($A50,Questions!$A$3:$W$333,18,0)&amp;""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50" s="74" t="str">
        <f>VLOOKUP($A50,Questions!$A$3:$W$333,19,0)&amp;""</f>
        <v>If claims are made about accessibility and there is no supporting documentation on how they can be achieved, ensure that intended configurations and uses of the product in question were assessed for any accessibility documentation or claims.</v>
      </c>
    </row>
    <row r="51" spans="1:5" ht="64.5" customHeight="1">
      <c r="A51" s="74" t="s">
        <v>279</v>
      </c>
      <c r="B51" s="74" t="str">
        <f>VLOOKUP($A51,Questions!$A$3:$W$333,2,0)&amp;""</f>
        <v>Has a third-party expert conducted an audit of the most recent version of your solution?</v>
      </c>
      <c r="C51" s="74" t="str">
        <f>VLOOKUP($A51,Questions!$A$3:$W$333,18,0)&amp;""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51" s="74" t="str">
        <f>VLOOKUP($A51,Questions!$A$3:$W$333,19,0)&amp;""</f>
        <v/>
      </c>
    </row>
    <row r="52" spans="1:5" ht="109.5" customHeight="1">
      <c r="A52" s="74" t="s">
        <v>281</v>
      </c>
      <c r="B52" s="74" t="str">
        <f>VLOOKUP($A52,Questions!$A$3:$W$333,2,0)&amp;""</f>
        <v>Do you have a documented and implemented process for verifying accessibility conformance?</v>
      </c>
      <c r="C52" s="74" t="str">
        <f>VLOOKUP($A52,Questions!$A$3:$W$333,18,0)&amp;""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52" s="74" t="str">
        <f>VLOOKUP($A52,Questions!$A$3:$W$333,19,0)&amp;""</f>
        <v/>
      </c>
    </row>
    <row r="53" spans="1:5" ht="65.25" customHeight="1">
      <c r="A53" s="74" t="s">
        <v>283</v>
      </c>
      <c r="B53" s="74" t="str">
        <f>VLOOKUP($A53,Questions!$A$3:$W$333,2,0)&amp;""</f>
        <v>Have you adopted a technical or legal standard of conformance for the solution?</v>
      </c>
      <c r="C53" s="74" t="str">
        <f>VLOOKUP($A53,Questions!$A$3:$W$333,18,0)&amp;""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53" s="74" t="str">
        <f>VLOOKUP($A53,Questions!$A$3:$W$333,19,0)&amp;""</f>
        <v/>
      </c>
    </row>
    <row r="54" spans="1:5" ht="63.75" customHeight="1">
      <c r="A54" s="74" t="s">
        <v>285</v>
      </c>
      <c r="B54" s="74" t="str">
        <f>VLOOKUP($A54,Questions!$A$3:$W$333,2,0)&amp;""</f>
        <v>Can you provide a current, detailed accessibility roadmap with delivery timelines?</v>
      </c>
      <c r="C54" s="74" t="str">
        <f>VLOOKUP($A54,Questions!$A$3:$W$333,18,0)&amp;""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54" s="74" t="str">
        <f>VLOOKUP($A54,Questions!$A$3:$W$333,19,0)&amp;""</f>
        <v>If no roadmap is available, seek additional information from the solution provider such as release notes that address accessibility and any feedback from users that address the accessibility of the solution.</v>
      </c>
    </row>
    <row r="55" spans="1:5" ht="71.25" customHeight="1">
      <c r="A55" s="74" t="s">
        <v>287</v>
      </c>
      <c r="B55" s="74" t="str">
        <f>VLOOKUP($A55,Questions!$A$3:$W$333,2,0)&amp;""</f>
        <v>Do you expect your staff to maintain a current skill set in IT accessibility?</v>
      </c>
      <c r="C55" s="74" t="str">
        <f>VLOOKUP($A55,Questions!$A$3:$W$333,18,0)&amp;""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55" s="74" t="str">
        <f>VLOOKUP($A55,Questions!$A$3:$W$333,19,0)&amp;""</f>
        <v/>
      </c>
    </row>
    <row r="56" spans="1:5" ht="51" customHeight="1">
      <c r="A56" s="74" t="s">
        <v>289</v>
      </c>
      <c r="B56" s="74" t="str">
        <f>VLOOKUP($A56,Questions!$A$3:$W$333,2,0)&amp;""</f>
        <v>Do you have documented processes and procedures for implementing accessibility into your development lifecycle?</v>
      </c>
      <c r="C56" s="74" t="str">
        <f>VLOOKUP($A56,Questions!$A$3:$W$333,18,0)&amp;""</f>
        <v>This question is designed to understand how accessibility is included in new versions and features of solutions, particularly with solution providers that implement Agile or similar methodologies where software is updated frequently and continuously.</v>
      </c>
      <c r="D56" s="74" t="str">
        <f>VLOOKUP($A56,Questions!$A$3:$W$333,19,0)&amp;""</f>
        <v/>
      </c>
    </row>
    <row r="57" spans="1:5" ht="52.5" customHeight="1">
      <c r="A57" s="74" t="s">
        <v>291</v>
      </c>
      <c r="B57" s="74" t="str">
        <f>VLOOKUP($A57,Questions!$A$3:$W$333,2,0)&amp;""</f>
        <v>Can all functions of the application or service be performed using only the keyboard?</v>
      </c>
      <c r="C57" s="74" t="str">
        <f>VLOOKUP($A57,Questions!$A$3:$W$333,18,0)&amp;""</f>
        <v>One critical accessibility requirement is the full use of a product using only the keyboard, -no mouse or trackpad. This requirement is easy for a nontechnical or non-accessibility expert to understand and verify.</v>
      </c>
      <c r="D57" s="74" t="str">
        <f>VLOOKUP($A57,Questions!$A$3:$W$333,19,0)&amp;""</f>
        <v>To confirm keyboard-only claims, follow the how-to at Minimum Expectations for applications webpage &lt;https://go.iu.edu/minimum-expectations&gt; from Indiana University or reference WebAIM’s Keyboard Testing guidance &lt;https://webaim.org/techniques/keyboard/#testing&gt;.</v>
      </c>
    </row>
    <row r="58" spans="1:5" ht="67.5">
      <c r="A58" s="74" t="s">
        <v>293</v>
      </c>
      <c r="B58" s="74" t="str">
        <f>VLOOKUP($A58,Questions!$A$3:$W$333,2,0)&amp;""</f>
        <v>Does your product rely on activating a special "accessibility mode," a "lite version," or using an alternate interface (including “overlay” or AI-based alternates)  for accessibility purposes?</v>
      </c>
      <c r="C58" s="74" t="str">
        <f>VLOOKUP($A58,Questions!$A$3:$W$333,18,0)&amp;""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58" s="74" t="str">
        <f>VLOOKUP($A58,Questions!$A$3:$W$333,19,0)&amp;""</f>
        <v/>
      </c>
      <c r="E58" s="271" t="s">
        <v>585</v>
      </c>
    </row>
    <row r="59" spans="1:5" ht="17.45">
      <c r="A59" s="80" t="str">
        <f>VLOOKUP(LEFT($A60,4),'Auto Responses'!$N$4:$O$38,2,0)&amp;""</f>
        <v xml:space="preserve"> Assessment of Third Parties</v>
      </c>
      <c r="B59" s="80"/>
      <c r="C59" s="73" t="str">
        <f>Questions!$R$2</f>
        <v>Reason for Question</v>
      </c>
      <c r="D59" s="73" t="str">
        <f>Questions!$S$2</f>
        <v>Follow-Up Inquiries/Responses</v>
      </c>
    </row>
    <row r="60" spans="1:5" ht="65.25" customHeight="1">
      <c r="A60" s="74" t="s">
        <v>64</v>
      </c>
      <c r="B60" s="74" t="str">
        <f>VLOOKUP($A60,Questions!$A$3:$W$333,2,0)&amp;""</f>
        <v>Do you perform security assessments of third-party companies with which you share data (e.g., hosting providers, cloud services, PaaS, IaaS, SaaS)?*</v>
      </c>
      <c r="C60" s="74" t="str">
        <f>VLOOKUP($A60,Questions!$A$3:$W$333,18,0)&amp;""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0" s="74" t="str">
        <f>VLOOKUP($A60,Questions!$A$3:$W$333,19,0)&amp;""</f>
        <v>Follow up with a robust question set if the solution provider cannot clearly state full control of the integrity of their system(s). Questions about administrator access on end-user devices and other maintenance and patching type questions are appropriate.</v>
      </c>
    </row>
    <row r="61" spans="1:5" ht="52.5" customHeight="1">
      <c r="A61" s="74" t="s">
        <v>66</v>
      </c>
      <c r="B61" s="74" t="str">
        <f>VLOOKUP($A61,Questions!$A$3:$W$333,2,0)&amp;""</f>
        <v>Do you have contractual language in place with third parties governing access to institutional data?*</v>
      </c>
      <c r="C61" s="74" t="str">
        <f>VLOOKUP($A61,Questions!$A$3:$W$333,18,0)&amp;""</f>
        <v>The sharing of institutional data to fourth-parties may increase the risk to the institutation and thus, we want to know who gets what data, when they get that data, and why they get that data.</v>
      </c>
      <c r="D61" s="74" t="str">
        <f>VLOOKUP($A61,Questions!$A$3:$W$333,19,0)&amp;""</f>
        <v>Follow-up inquiries concerning third-party data sharing will be institution/implementation specific.</v>
      </c>
    </row>
    <row r="62" spans="1:5" ht="36" customHeight="1">
      <c r="A62" s="74" t="s">
        <v>68</v>
      </c>
      <c r="B62" s="74" t="str">
        <f>VLOOKUP($A62,Questions!$A$3:$W$333,2,0)&amp;""</f>
        <v>Do the contracts in place with these third parties address liability in the event of a data breach?*</v>
      </c>
      <c r="C62" s="74" t="str">
        <f>VLOOKUP($A62,Questions!$A$3:$W$333,18,0)&amp;""</f>
        <v>Knowing the protections and legal agreements in place for third-party data sharing may assist analysts in determininng residual risk.</v>
      </c>
      <c r="D62" s="74" t="str">
        <f>VLOOKUP($A62,Questions!$A$3:$W$333,19,0)&amp;""</f>
        <v>Follow-up inquiries concerning legal agreements with third parties will be institution/implementation specific.</v>
      </c>
    </row>
    <row r="63" spans="1:5" ht="131.25" customHeight="1">
      <c r="A63" s="74" t="s">
        <v>69</v>
      </c>
      <c r="B63" s="74" t="str">
        <f>VLOOKUP($A63,Questions!$A$3:$W$333,2,0)&amp;""</f>
        <v>Do you have an implemented third-party management strategy?*</v>
      </c>
      <c r="C63" s="74" t="str">
        <f>VLOOKUP($A63,Questions!$A$3:$W$333,18,0)&amp;""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63" s="74" t="str">
        <f>VLOOKUP($A63,Questions!$A$3:$W$333,19,0)&amp;""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64" spans="1:5" ht="75" customHeight="1">
      <c r="A64" s="74" t="s">
        <v>71</v>
      </c>
      <c r="B64" s="74" t="str">
        <f>VLOOKUP($A64,Questions!$A$3:$W$333,2,0)&amp;""</f>
        <v>Do you have a process and implemented procedures for managing your hardware supply chain (e.g., telecommunications equipment, export licensing, computing devices)?</v>
      </c>
      <c r="C64" s="74" t="str">
        <f>VLOOKUP($A64,Questions!$A$3:$W$333,18,0)&amp;""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64" s="74" t="str">
        <f>VLOOKUP($A64,Questions!$A$3:$W$333,19,0)&amp;""</f>
        <v>Follow-up inquiries concerning hardware supply chain will be institution/implementation specific.</v>
      </c>
      <c r="E64" s="271" t="s">
        <v>585</v>
      </c>
    </row>
    <row r="65" spans="1:5" ht="17.45">
      <c r="A65" s="80" t="str">
        <f>VLOOKUP(LEFT($A66,4),'Auto Responses'!$N$4:$O$38,2,0)&amp;""</f>
        <v xml:space="preserve"> Consulting Services</v>
      </c>
      <c r="B65" s="80"/>
      <c r="C65" s="73" t="str">
        <f>Questions!$R$2</f>
        <v>Reason for Question</v>
      </c>
      <c r="D65" s="73" t="str">
        <f>Questions!$S$2</f>
        <v>Follow-Up Inquiries/Responses</v>
      </c>
    </row>
    <row r="66" spans="1:5" ht="65.25" customHeight="1">
      <c r="A66" s="74" t="s">
        <v>295</v>
      </c>
      <c r="B66" s="74" t="str">
        <f>VLOOKUP($A66,Questions!$A$3:$W$333,2,0)&amp;""</f>
        <v>Will the consultant require access to the institution's network resources?*</v>
      </c>
      <c r="C66" s="74" t="str">
        <f>VLOOKUP($A66,Questions!$A$3:$W$333,18,0)&amp;""</f>
        <v>Consultants are often used to implement, maintain, fix, and assess technology environments. In these cases, third-party consultants have access to institutional data, and appropriate access, whether remote or onsite, must be protected during the consulting engagement.</v>
      </c>
      <c r="D66" s="74" t="str">
        <f>VLOOKUP($A66,Questions!$A$3:$W$333,19,0)&amp;""</f>
        <v>Follow-up inquiries will be institution/implementation specific.</v>
      </c>
    </row>
    <row r="67" spans="1:5" ht="66.75" customHeight="1">
      <c r="A67" s="74" t="s">
        <v>296</v>
      </c>
      <c r="B67" s="74" t="str">
        <f>VLOOKUP($A67,Questions!$A$3:$W$333,2,0)&amp;""</f>
        <v>Has the consultant received training on (sensitive, HIPAA, PCI, etc.) data handling?*</v>
      </c>
      <c r="C67" s="74" t="str">
        <f>VLOOKUP($A67,Questions!$A$3:$W$333,18,0)&amp;""</f>
        <v>Consultants are often used to implement, maintain, fix, and assess technology environments. In these cases, third-party consultants have access to institutional data, and appropriate access, whether remote or onsite, must be protected during the consulting engagement.</v>
      </c>
      <c r="D67" s="74" t="str">
        <f>VLOOKUP($A67,Questions!$A$3:$W$333,19,0)&amp;""</f>
        <v>Follow-up inquiries will be institution/implementation specific.</v>
      </c>
    </row>
    <row r="68" spans="1:5" ht="68.25" customHeight="1">
      <c r="A68" s="74" t="s">
        <v>297</v>
      </c>
      <c r="B68" s="74" t="str">
        <f>VLOOKUP($A68,Questions!$A$3:$W$333,2,0)&amp;""</f>
        <v>Is the data encrypted (at rest) while in the consultant's possession?*</v>
      </c>
      <c r="C68" s="74" t="str">
        <f>VLOOKUP($A68,Questions!$A$3:$W$333,18,0)&amp;""</f>
        <v>Consultants are often used to implement, maintain, fix, and assess technology environments. In these cases, third-party consultants have access to institutional data, and appropriate access, whether remote or onsite, must be protected during the consulting engagement.</v>
      </c>
      <c r="D68" s="74" t="str">
        <f>VLOOKUP($A68,Questions!$A$3:$W$333,19,0)&amp;""</f>
        <v>Follow-up inquiries will be institution/implementation specific.</v>
      </c>
    </row>
    <row r="69" spans="1:5" ht="65.25" customHeight="1">
      <c r="A69" s="74" t="s">
        <v>298</v>
      </c>
      <c r="B69" s="74" t="str">
        <f>VLOOKUP($A69,Questions!$A$3:$W$333,2,0)&amp;""</f>
        <v>Can access be restricted based on source IP address?*</v>
      </c>
      <c r="C69" s="74" t="str">
        <f>VLOOKUP($A69,Questions!$A$3:$W$333,18,0)&amp;""</f>
        <v>Consultants are often used to implement, maintain, fix, and assess technology environments. In these cases, third-party consultants have access to institutional data, and appropriate access, whether remote or onsite, must be protected during the consulting engagement.</v>
      </c>
      <c r="D69" s="74" t="str">
        <f>VLOOKUP($A69,Questions!$A$3:$W$333,19,0)&amp;""</f>
        <v>Follow-up inquiries will be institution/implementation specific.</v>
      </c>
    </row>
    <row r="70" spans="1:5" ht="71.25" customHeight="1">
      <c r="A70" s="74" t="s">
        <v>299</v>
      </c>
      <c r="B70" s="74" t="str">
        <f>VLOOKUP($A70,Questions!$A$3:$W$333,2,0)&amp;""</f>
        <v>Will the consulting take place on-premises?</v>
      </c>
      <c r="C70" s="74" t="str">
        <f>VLOOKUP($A70,Questions!$A$3:$W$333,18,0)&amp;""</f>
        <v>Consultants are often used to implement, maintain, fix, and assess technology environments. In these cases, third-party consultants have access to institutional data, and appropriate access, whether remote or onsite, must be protected during the consulting engagement.</v>
      </c>
      <c r="D70" s="74" t="str">
        <f>VLOOKUP($A70,Questions!$A$3:$W$333,19,0)&amp;""</f>
        <v>Follow-up inquiries will be institution/implementation specific.</v>
      </c>
    </row>
    <row r="71" spans="1:5" ht="71.25" customHeight="1">
      <c r="A71" s="74" t="s">
        <v>301</v>
      </c>
      <c r="B71" s="74" t="str">
        <f>VLOOKUP($A71,Questions!$A$3:$W$333,2,0)&amp;""</f>
        <v>Will the consultant require access to hardware in the institution's data centers?</v>
      </c>
      <c r="C71" s="74" t="str">
        <f>VLOOKUP($A71,Questions!$A$3:$W$333,18,0)&amp;""</f>
        <v>Consultants are often used to implement, maintain, fix, and assess technology environments. In these cases, third-party consultants have access to institutional data, and appropriate access, whether remote or onsite, must be protected during the consulting engagement.</v>
      </c>
      <c r="D71" s="74" t="str">
        <f>VLOOKUP($A71,Questions!$A$3:$W$333,19,0)&amp;""</f>
        <v>Follow-up inquiries will be institution/implementation specific.</v>
      </c>
    </row>
    <row r="72" spans="1:5" s="76" customFormat="1" ht="67.5" customHeight="1">
      <c r="A72" s="74" t="s">
        <v>302</v>
      </c>
      <c r="B72" s="74" t="str">
        <f>VLOOKUP($A72,Questions!$A$3:$W$333,2,0)&amp;""</f>
        <v>Will the consultant require an account within the institution's domain (@*.edu)?</v>
      </c>
      <c r="C72" s="74" t="str">
        <f>VLOOKUP($A72,Questions!$A$3:$W$333,18,0)&amp;""</f>
        <v>Consultants are often used to implement, maintain, fix, and assess technology environments. In these cases, third-party consultants have access to institutional data, and appropriate access, whether remote or onsite, must be protected during the consulting engagement.</v>
      </c>
      <c r="D72" s="74" t="str">
        <f>VLOOKUP($A72,Questions!$A$3:$W$333,19,0)&amp;""</f>
        <v>Follow-up inquiries will be institution/implementation specific.</v>
      </c>
    </row>
    <row r="73" spans="1:5" ht="69" customHeight="1">
      <c r="A73" s="74" t="s">
        <v>303</v>
      </c>
      <c r="B73" s="74" t="str">
        <f>VLOOKUP($A73,Questions!$A$3:$W$333,2,0)&amp;""</f>
        <v>Will any data be transferred to the consultant's possession?</v>
      </c>
      <c r="C73" s="74" t="str">
        <f>VLOOKUP($A73,Questions!$A$3:$W$333,18,0)&amp;""</f>
        <v>Consultants are often used to implement, maintain, fix, and assess technology environments. In these cases, third-party consultants have access to institutional data, and appropriate access, whether remote or onsite, must be protected during the consulting engagement.</v>
      </c>
      <c r="D73" s="74" t="str">
        <f>VLOOKUP($A73,Questions!$A$3:$W$333,19,0)&amp;""</f>
        <v>Follow-up inquiries will be institution/implementation specific.</v>
      </c>
    </row>
    <row r="74" spans="1:5" s="76" customFormat="1" ht="70.5" customHeight="1">
      <c r="A74" s="74" t="s">
        <v>304</v>
      </c>
      <c r="B74" s="74" t="str">
        <f>VLOOKUP($A74,Questions!$A$3:$W$333,2,0)&amp;""</f>
        <v>Will the consultant need remote access to the institution's network or systems?</v>
      </c>
      <c r="C74" s="74" t="str">
        <f>VLOOKUP($A74,Questions!$A$3:$W$333,18,0)&amp;""</f>
        <v>Consultants are often used to implement, maintain, fix, and assess technology environments. In these cases, third-party consultants have access to institutional data, and appropriate access, whether remote or onsite, must be protected during the consulting engagement.</v>
      </c>
      <c r="D74" s="74" t="str">
        <f>VLOOKUP($A74,Questions!$A$3:$W$333,19,0)&amp;""</f>
        <v>Follow-up inquiries will be institution/implementation specific.</v>
      </c>
      <c r="E74" s="271" t="s">
        <v>585</v>
      </c>
    </row>
    <row r="75" spans="1:5" ht="17.45">
      <c r="A75" s="80" t="str">
        <f>VLOOKUP(LEFT($A76,4),'Auto Responses'!$N$4:$O$38,2,0)&amp;""</f>
        <v xml:space="preserve"> Application/Service Security</v>
      </c>
      <c r="B75" s="80"/>
      <c r="C75" s="73" t="str">
        <f>Questions!$R$2</f>
        <v>Reason for Question</v>
      </c>
      <c r="D75" s="73" t="str">
        <f>Questions!$S$2</f>
        <v>Follow-Up Inquiries/Responses</v>
      </c>
    </row>
    <row r="76" spans="1:5" ht="79.5" customHeight="1">
      <c r="A76" s="81" t="s">
        <v>191</v>
      </c>
      <c r="B76" s="74" t="str">
        <f>VLOOKUP($A76,Questions!$A$3:$W$333,2,0)&amp;""</f>
        <v>Are access controls for institutional accounts based on structured rules, such as role-based access control (RBAC), attribute-based access control (ABAC), or policy-based access control (PBAC)?*</v>
      </c>
      <c r="C76" s="74" t="str">
        <f>VLOOKUP($A76,Questions!$A$3:$W$333,18,0)&amp;""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76" s="74" t="str">
        <f>VLOOKUP($A76,Questions!$A$3:$W$333,19,0)&amp;""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77" spans="1:5" ht="85.5" customHeight="1">
      <c r="A77" s="74" t="s">
        <v>193</v>
      </c>
      <c r="B77" s="74" t="str">
        <f>VLOOKUP($A77,Questions!$A$3:$W$333,2,0)&amp;""</f>
        <v>Are you using a web application firewall (WAF)?*</v>
      </c>
      <c r="C77" s="74" t="str">
        <f>VLOOKUP($A77,Questions!$A$3:$W$333,18,0)&amp;""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77" s="74" t="str">
        <f>VLOOKUP($A77,Questions!$A$3:$W$333,19,0)&amp;""</f>
        <v>If a solution provider states that they outsource their code development and do not run a WAF, there is elevated reason for concern. Verify how code is tested, monitored, and controlled in production environments.</v>
      </c>
    </row>
    <row r="78" spans="1:5" ht="70.5" customHeight="1">
      <c r="A78" s="74" t="s">
        <v>195</v>
      </c>
      <c r="B78" s="74" t="str">
        <f>VLOOKUP($A78,Questions!$A$3:$W$333,2,0)&amp;""</f>
        <v>Are only currently supported operating system(s), software, and libraries leveraged by the system(s)/application(s) that will have access to institution's data?*</v>
      </c>
      <c r="C78" s="74" t="str">
        <f>VLOOKUP($A78,Questions!$A$3:$W$333,18,0)&amp;""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78" s="74" t="str">
        <f>VLOOKUP($A78,Questions!$A$3:$W$333,19,0)&amp;""</f>
        <v>Follow-up inquiries for operating systems leveraged by the solution provider will be institution/implementation specific.</v>
      </c>
    </row>
    <row r="79" spans="1:5" ht="45.75" customHeight="1">
      <c r="A79" s="74" t="s">
        <v>197</v>
      </c>
      <c r="B79" s="74" t="str">
        <f>VLOOKUP($A79,Questions!$A$3:$W$333,2,0)&amp;""</f>
        <v>Does your application require access to location or GPS data?</v>
      </c>
      <c r="C79" s="74" t="str">
        <f>VLOOKUP($A79,Questions!$A$3:$W$333,18,0)&amp;""</f>
        <v>Sharing location data significantly increases risk factors for users. It's important to understand if this is required.</v>
      </c>
      <c r="D79" s="74" t="str">
        <f>VLOOKUP($A79,Questions!$A$3:$W$333,19,0)&amp;""</f>
        <v>Ask the solution provider about the need for this requirement, and understand any mitigation strategies that may be possible.</v>
      </c>
    </row>
    <row r="80" spans="1:5" ht="85.5" customHeight="1">
      <c r="A80" s="74" t="s">
        <v>198</v>
      </c>
      <c r="B80" s="74" t="str">
        <f>VLOOKUP($A80,Questions!$A$3:$W$333,2,0)&amp;""</f>
        <v>Does your application provide separation of duties between security administration, system administration, and standard user functions?*</v>
      </c>
      <c r="C80" s="74" t="str">
        <f>VLOOKUP($A80,Questions!$A$3:$W$333,18,0)&amp;""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80" s="74" t="str">
        <f>VLOOKUP($A80,Questions!$A$3:$W$333,19,0)&amp;""</f>
        <v>Ask the solution provider to summarize their best practices for securing their system(s) administratively without the use of RBAC. Make sure to understand the administrative requirements/overhead introduced in the solution provider's environment.</v>
      </c>
    </row>
    <row r="81" spans="1:5" ht="82.5" customHeight="1">
      <c r="A81" s="74" t="s">
        <v>200</v>
      </c>
      <c r="B81" s="74" t="str">
        <f>VLOOKUP($A81,Questions!$A$3:$W$333,2,0)&amp;""</f>
        <v>Do you subject your code to static code analysis and/or static application security testing prior to release?*</v>
      </c>
      <c r="C81" s="74" t="str">
        <f>VLOOKUP($A81,Questions!$A$3:$W$333,18,0)&amp;""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81" s="74" t="str">
        <f>VLOOKUP($A81,Questions!$A$3:$W$333,19,0)&amp;""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82" spans="1:5" s="76" customFormat="1" ht="53.25" customHeight="1">
      <c r="A82" s="74" t="s">
        <v>202</v>
      </c>
      <c r="B82" s="74" t="str">
        <f>VLOOKUP($A82,Questions!$A$3:$W$333,2,0)&amp;""</f>
        <v>Do you have software testing processes (dynamic or static) that are established and followed?*</v>
      </c>
      <c r="C82" s="74" t="str">
        <f>VLOOKUP($A82,Questions!$A$3:$W$333,18,0)&amp;""</f>
        <v>Code analysis (prior to implementation) can decrease the number of vulnerabilities within a system. Depending on the insight a solution provider has into their code, code testing should be expected.</v>
      </c>
      <c r="D82" s="74" t="str">
        <f>VLOOKUP($A82,Questions!$A$3:$W$333,19,0)&amp;""</f>
        <v>If software testing processes are not established and followed, point the solution provider to OWASP's Testing Guide &lt;https://www.owasp.org/index.php/OWASP_Testing_Guide_v4_Table_of_Contents&gt;.</v>
      </c>
    </row>
    <row r="83" spans="1:5" ht="80.25" customHeight="1">
      <c r="A83" s="74" t="s">
        <v>204</v>
      </c>
      <c r="B83" s="74" t="str">
        <f>VLOOKUP($A83,Questions!$A$3:$W$333,2,0)&amp;""</f>
        <v>Are access controls for staff within your organization based on structured rules, such as RBAC, ABAC, or PBAC?</v>
      </c>
      <c r="C83" s="74" t="str">
        <f>VLOOKUP($A83,Questions!$A$3:$W$333,18,0)&amp;""</f>
        <v>Managing a solution may rely on various professionals to administer a system. This question is focused on how administration, and the segregation of functions, is implemented within the solution provider's infrastructure.</v>
      </c>
      <c r="D83" s="74" t="str">
        <f>VLOOKUP($A83,Questions!$A$3:$W$333,19,0)&amp;""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84" spans="1:5" ht="88.5" customHeight="1">
      <c r="A84" s="74" t="s">
        <v>206</v>
      </c>
      <c r="B84" s="74" t="str">
        <f>VLOOKUP($A84,Questions!$A$3:$W$333,2,0)&amp;""</f>
        <v>Does the system provide data input validation and error messages?</v>
      </c>
      <c r="C84" s="74" t="str">
        <f>VLOOKUP($A84,Questions!$A$3:$W$333,18,0)&amp;""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84" s="74" t="str">
        <f>VLOOKUP($A84,Questions!$A$3:$W$333,19,0)&amp;""</f>
        <v>Inquire about any planned improvements to these capabilities. Ask about their product roadmap, and try to understand how they prioritize security concerns in their environment.</v>
      </c>
    </row>
    <row r="85" spans="1:5" ht="84.75" customHeight="1">
      <c r="A85" s="74" t="s">
        <v>208</v>
      </c>
      <c r="B85" s="74" t="str">
        <f>VLOOKUP($A85,Questions!$A$3:$W$333,2,0)&amp;""</f>
        <v>Do you have a process and implemented procedures for managing your software supply chain (e.g., libraries, repositories, frameworks, etc.)</v>
      </c>
      <c r="C85" s="74" t="str">
        <f>VLOOKUP($A85,Questions!$A$3:$W$333,18,0)&amp;""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85" s="74" t="str">
        <f>VLOOKUP($A85,Questions!$A$3:$W$333,19,0)&amp;""</f>
        <v>Follow-up inquiries concerning software supply chain will be institution/implementation specific.</v>
      </c>
      <c r="E85" s="68"/>
    </row>
    <row r="86" spans="1:5" ht="67.5" customHeight="1">
      <c r="A86" s="74" t="s">
        <v>210</v>
      </c>
      <c r="B86" s="74" t="str">
        <f>VLOOKUP($A86,Questions!$A$3:$W$333,2,0)&amp;""</f>
        <v>Have your developers been trained in secure coding techniques?</v>
      </c>
      <c r="C86" s="74" t="str">
        <f>VLOOKUP($A86,Questions!$A$3:$W$333,18,0)&amp;""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6" s="74" t="str">
        <f>VLOOKUP($A86,Questions!$A$3:$W$333,19,0)&amp;""</f>
        <v>If information security principles are not designed into the product lifecycle, point the solution provider to OWASP's Secure Coding Practices - Quick Reference Guide &lt;https://www.owasp.org/index.php/OWASP_Secure_Coding_Practices_-_Quick_Reference_Guide&gt;.</v>
      </c>
      <c r="E86" s="75"/>
    </row>
    <row r="87" spans="1:5" ht="72.75" customHeight="1">
      <c r="A87" s="74" t="s">
        <v>212</v>
      </c>
      <c r="B87" s="74" t="str">
        <f>VLOOKUP($A87,Questions!$A$3:$W$333,2,0)&amp;""</f>
        <v>Was your application developed using secure coding techniques?</v>
      </c>
      <c r="C87" s="74" t="str">
        <f>VLOOKUP($A87,Questions!$A$3:$W$333,18,0)&amp;""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7" s="74" t="str">
        <f>VLOOKUP($A87,Questions!$A$3:$W$333,19,0)&amp;""</f>
        <v>If information security principles are not designed into the product lifecycle, point the solution provider to OWASP's Secure Coding Practices - Quick Reference Guide &lt;https://www.owasp.org/index.php/OWASP_Secure_Coding_Practices_-_Quick_Reference_Guide&gt;.</v>
      </c>
    </row>
    <row r="88" spans="1:5" ht="58.5" customHeight="1">
      <c r="A88" s="74" t="s">
        <v>213</v>
      </c>
      <c r="B88" s="74" t="str">
        <f>VLOOKUP($A88,Questions!$A$3:$W$333,2,0)&amp;""</f>
        <v>If mobile, is the application available from a trusted source (e.g., App Store, Google Play Store)?</v>
      </c>
      <c r="C88" s="74" t="str">
        <f>VLOOKUP($A88,Questions!$A$3:$W$333,18,0)&amp;""</f>
        <v>Distributing application via known, moderately vetted application platform decreases the chances of malicious code distribution. Stand-alone deployments (nontrusted sources) should be looked at more closely.</v>
      </c>
      <c r="D88" s="74" t="str">
        <f>VLOOKUP($A88,Questions!$A$3:$W$333,19,0)&amp;""</f>
        <v>Ask the solution provider why this deployment strategy is used. Ask if it is a restriction of the app store platform or some other environment restriction.</v>
      </c>
    </row>
    <row r="89" spans="1:5" ht="65.25" customHeight="1">
      <c r="A89" s="74" t="s">
        <v>214</v>
      </c>
      <c r="B89" s="74" t="str">
        <f>VLOOKUP($A89,Questions!$A$3:$W$333,2,0)&amp;""</f>
        <v>Do you have a fully implemented policy or procedure that details how your employees obtain administrator access to institutional instance of the application?</v>
      </c>
      <c r="C89" s="74" t="str">
        <f>VLOOKUP($A89,Questions!$A$3:$W$333,18,0)&amp;""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89" s="74" t="str">
        <f>VLOOKUP($A89,Questions!$A$3:$W$333,19,0)&amp;""</f>
        <v>Ask the solution provider to summarize their implemented policies and/or procedures</v>
      </c>
      <c r="E89" s="271" t="s">
        <v>585</v>
      </c>
    </row>
    <row r="90" spans="1:5" ht="17.45">
      <c r="A90" s="80" t="str">
        <f>VLOOKUP(LEFT($A91,4),'Auto Responses'!$N$4:$O$38,2,0)&amp;""</f>
        <v xml:space="preserve"> Authentication, Authorization, and Account Management</v>
      </c>
      <c r="B90" s="80"/>
      <c r="C90" s="73" t="str">
        <f>Questions!$R$2</f>
        <v>Reason for Question</v>
      </c>
      <c r="D90" s="73" t="str">
        <f>Questions!$S$2</f>
        <v>Follow-Up Inquiries/Responses</v>
      </c>
    </row>
    <row r="91" spans="1:5" ht="66.75" customHeight="1">
      <c r="A91" s="74" t="s">
        <v>134</v>
      </c>
      <c r="B91" s="74" t="str">
        <f>VLOOKUP($A91,Questions!$A$3:$W$333,2,0)&amp;""</f>
        <v>Does your solution support single sign-on (SSO) protocols for user and administrator authentication?*</v>
      </c>
      <c r="C91" s="74" t="str">
        <f>VLOOKUP($A91,Questions!$A$3:$W$333,18,0)&amp;""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1" s="74" t="str">
        <f>VLOOKUP($A91,Questions!$A$3:$W$333,19,0)&amp;""</f>
        <v>Follow-up inquiries for IAM requirements will be institution/implementation specific.</v>
      </c>
    </row>
    <row r="92" spans="1:5" ht="46.5" customHeight="1">
      <c r="A92" s="74" t="s">
        <v>136</v>
      </c>
      <c r="B92" s="74" t="str">
        <f>VLOOKUP($A92,Questions!$A$3:$W$333,2,0)&amp;""</f>
        <v>Does your solution support local authentication protocols for user and administrator authentication?*</v>
      </c>
      <c r="C92" s="74" t="str">
        <f>VLOOKUP($A92,Questions!$A$3:$W$333,18,0)&amp;""</f>
        <v>The purpose of this question is understand the solution provider's authentication infrastructure so that additional questions can be formulated for the institution's use case.</v>
      </c>
      <c r="D92" s="74" t="str">
        <f>VLOOKUP($A92,Questions!$A$3:$W$333,19,0)&amp;""</f>
        <v>The content of this response may or may not have value for the type of use case on the institution. Follow-up inquiries for authentication modes will be institution/implementation specific.</v>
      </c>
    </row>
    <row r="93" spans="1:5" ht="31.5" customHeight="1">
      <c r="A93" s="74" t="s">
        <v>138</v>
      </c>
      <c r="B93" s="74" t="str">
        <f>VLOOKUP($A93,Questions!$A$3:$W$333,2,0)&amp;""</f>
        <v>Can you enforce password/passphrase complexity requirements (provided by the institution)?*</v>
      </c>
      <c r="C93" s="74" t="str">
        <f>VLOOKUP($A93,Questions!$A$3:$W$333,18,0)&amp;""</f>
        <v>Many institutions have a policy focused on passwords/passphrases, and this question confirms the capacity of a solution provider's solution to comply.</v>
      </c>
      <c r="D93" s="74" t="str">
        <f>VLOOKUP($A93,Questions!$A$3:$W$333,19,0)&amp;""</f>
        <v>Follow-up inquiries for password/passphrase complexity requirements will be institution/implementation specific.</v>
      </c>
    </row>
    <row r="94" spans="1:5" ht="42" customHeight="1">
      <c r="A94" s="74" t="s">
        <v>140</v>
      </c>
      <c r="B94" s="74" t="str">
        <f>VLOOKUP($A94,Questions!$A$3:$W$333,2,0)&amp;""</f>
        <v>Does the system have password complexity or length limitations and/or restrictions?*</v>
      </c>
      <c r="C94" s="74" t="str">
        <f>VLOOKUP($A94,Questions!$A$3:$W$333,18,0)&amp;""</f>
        <v>Many institutions have a policy focused on passwords/passphrases, and this question confirms the capacity of a solution provider's solution to comply.</v>
      </c>
      <c r="D94" s="74" t="str">
        <f>VLOOKUP($A94,Questions!$A$3:$W$333,19,0)&amp;""</f>
        <v>Follow-up inquiries for password/passphrase limitations and/or restrictions will be institution/implementation specific.</v>
      </c>
    </row>
    <row r="95" spans="1:5" ht="57" customHeight="1">
      <c r="A95" s="74" t="s">
        <v>141</v>
      </c>
      <c r="B95" s="74" t="str">
        <f>VLOOKUP($A95,Questions!$A$3:$W$333,2,0)&amp;""</f>
        <v>Do you have documented password/passphrase reset procedures that are currently implemented in the system and/or customer support?*</v>
      </c>
      <c r="C95" s="74" t="str">
        <f>VLOOKUP($A95,Questions!$A$3:$W$333,18,0)&amp;""</f>
        <v>Account management can be a time-consuming part of an information system. Account reset capabilities, built into a system, can reduce burden on institutional support services.</v>
      </c>
      <c r="D95" s="74" t="str">
        <f>VLOOKUP($A95,Questions!$A$3:$W$333,19,0)&amp;""</f>
        <v>Ask the solution provider how end users will be supported. Ask for training documentation or knowledgebase content. Confirm solution provider and institution responsibilities in this support area (and others).</v>
      </c>
    </row>
    <row r="96" spans="1:5" ht="50.25" customHeight="1">
      <c r="A96" s="74" t="s">
        <v>142</v>
      </c>
      <c r="B96" s="74" t="str">
        <f>VLOOKUP($A96,Questions!$A$3:$W$333,2,0)&amp;""</f>
        <v>Does your organization participate in InCommon or another eduGAIN-affiliated trust federation?*</v>
      </c>
      <c r="C96" s="74" t="str">
        <f>VLOOKUP($A96,Questions!$A$3:$W$333,18,0)&amp;""</f>
        <v>This question defines the solution provider's scope of federated identity practices and their willingness to embrace higher education requirements.</v>
      </c>
      <c r="D96" s="74" t="str">
        <f>VLOOKUP($A96,Questions!$A$3:$W$333,19,0)&amp;""</f>
        <v>If a solution provider indicates that a system is stand-alone and cannot integrate with community standards, follow up with maturity questions and ask about other commodity type functions or other system requirements your institution may have.</v>
      </c>
    </row>
    <row r="97" spans="1:5" ht="51" customHeight="1">
      <c r="A97" s="74" t="s">
        <v>144</v>
      </c>
      <c r="B97" s="74" t="str">
        <f>VLOOKUP($A97,Questions!$A$3:$W$333,2,0)&amp;""</f>
        <v>Are there any passwords/passphrases hard-coded into your systems or solutions?*</v>
      </c>
      <c r="C97" s="74" t="str">
        <f>VLOOKUP($A97,Questions!$A$3:$W$333,18,0)&amp;""</f>
        <v>The response to this question can reveal the use (or not) of coding best practices. If passwords/passphrases are hard-coded into systems/productions, the solution provider should provide robust details supporting why this is required.</v>
      </c>
      <c r="D97" s="74" t="str">
        <f>VLOOKUP($A97,Questions!$A$3:$W$333,19,0)&amp;""</f>
        <v>Vague responses to this question should be met with concern. Repeat the question if the first answer is insufficient. Ask pointedly to ensure the solution provider is not misunderstanding.</v>
      </c>
    </row>
    <row r="98" spans="1:5" ht="35.25" customHeight="1">
      <c r="A98" s="74" t="s">
        <v>145</v>
      </c>
      <c r="B98" s="74" t="str">
        <f>VLOOKUP($A98,Questions!$A$3:$W$333,2,0)&amp;""</f>
        <v>Are you storing any passwords in plaintext?*</v>
      </c>
      <c r="C98" s="74" t="str">
        <f>VLOOKUP($A98,Questions!$A$3:$W$333,18,0)&amp;""</f>
        <v>The focus of this question is confidentiality. It is a straightforward question confirming the encryption of user authentication details.</v>
      </c>
      <c r="D98" s="74" t="str">
        <f>VLOOKUP($A98,Questions!$A$3:$W$333,19,0)&amp;""</f>
        <v>Follow-up inquiries for password/passphrase encrypted storage will be institution/implementation specific.</v>
      </c>
    </row>
    <row r="99" spans="1:5" ht="72.75" customHeight="1">
      <c r="A99" s="74" t="s">
        <v>146</v>
      </c>
      <c r="B99" s="74" t="str">
        <f>VLOOKUP($A99,Questions!$A$3:$W$333,2,0)&amp;""</f>
        <v>Are audit logs available that include AT LEAST all of the following: login, logout, actions performed, and source IP address?*</v>
      </c>
      <c r="C99" s="74" t="str">
        <f>VLOOKUP($A99,Questions!$A$3:$W$333,18,0)&amp;""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74" t="str">
        <f>VLOOKUP($A99,Questions!$A$3:$W$333,19,0)&amp;""</f>
        <v>If a weak response is given, it is appropriate to ask directed questions to get specific information. Ensure that questions are targeted to ensure responses will come from the appropriate party within the solution provider.</v>
      </c>
    </row>
    <row r="100" spans="1:5" ht="92.25" customHeight="1">
      <c r="A100" s="74" t="s">
        <v>147</v>
      </c>
      <c r="B100" s="74" t="str">
        <f>VLOOKUP($A100,Questions!$A$3:$W$333,2,0)&amp;""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74" t="str">
        <f>VLOOKUP($A100,Questions!$A$3:$W$333,18,0)&amp;""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74" t="str">
        <f>VLOOKUP($A100,Questions!$A$3:$W$333,19,0)&amp;""</f>
        <v>If a weak response is given, it is appropriate to ask directed questions to get specific information. Ensure that questions are targeted to ensure responses will come from the appropriate party within the solution provider.</v>
      </c>
    </row>
    <row r="101" spans="1:5" ht="65.25" customHeight="1">
      <c r="A101" s="74" t="s">
        <v>149</v>
      </c>
      <c r="B101" s="74" t="str">
        <f>VLOOKUP($A101,Questions!$A$3:$W$333,2,0)&amp;""</f>
        <v>Can you provide the institution documentation regarding the retention period for those logs, how logs are protected, and whether they are accessible to the customer (and if so, how)?*</v>
      </c>
      <c r="C101" s="74" t="str">
        <f>VLOOKUP($A101,Questions!$A$3:$W$333,18,0)&amp;""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74" t="str">
        <f>VLOOKUP($A101,Questions!$A$3:$W$333,19,0)&amp;""</f>
        <v>Follow-up inquiries for logging details will be institution/implementation specific.</v>
      </c>
    </row>
    <row r="102" spans="1:5" ht="69" customHeight="1">
      <c r="A102" s="74" t="s">
        <v>151</v>
      </c>
      <c r="B102" s="74" t="str">
        <f>VLOOKUP($A102,Questions!$A$3:$W$333,2,0)&amp;""</f>
        <v>Does your application support integration with other authentication and authorization systems?</v>
      </c>
      <c r="C102" s="74" t="str">
        <f>VLOOKUP($A102,Questions!$A$3:$W$333,18,0)&amp;""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2" s="74" t="str">
        <f>VLOOKUP($A102,Questions!$A$3:$W$333,19,0)&amp;""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c r="A103" s="74" t="s">
        <v>153</v>
      </c>
      <c r="B103" s="74" t="str">
        <f>VLOOKUP($A103,Questions!$A$3:$W$333,2,0)&amp;""</f>
        <v>Do you allow the customer to specify attribute mappings for any needed information beyond a user identifier? (e.g., Reference eduPerson, ePPA/ePPN/ePE)</v>
      </c>
      <c r="C103" s="74" t="str">
        <f>VLOOKUP($A103,Questions!$A$3:$W$333,18,0)&amp;""</f>
        <v>This questions allows an institution to know solution provider system limitations and to help them gauge the resources (that may be needed to implement) required to successfully integrate the solution with institution systems.</v>
      </c>
      <c r="D103" s="74" t="str">
        <f>VLOOKUP($A103,Questions!$A$3:$W$333,19,0)&amp;""</f>
        <v>Follow-up inquiries for attribute mapping requirements will be institution/implementation specific.</v>
      </c>
      <c r="E103" s="68"/>
    </row>
    <row r="104" spans="1:5" ht="63.75" customHeight="1">
      <c r="A104" s="74" t="s">
        <v>154</v>
      </c>
      <c r="B104" s="74" t="str">
        <f>VLOOKUP($A104,Questions!$A$3:$W$333,2,0)&amp;""</f>
        <v>Does your application support directory integration for user accounts?</v>
      </c>
      <c r="C104" s="74" t="str">
        <f>VLOOKUP($A104,Questions!$A$3:$W$333,18,0)&amp;""</f>
        <v>System (technical and security) administration is complex, and it is important to understand a system's capabilities to integrate with existing security and access systems. Having to maintain additional accounts increases overhead and may impact your institution's risk footprint.</v>
      </c>
      <c r="D104" s="74" t="str">
        <f>VLOOKUP($A104,Questions!$A$3:$W$333,19,0)&amp;""</f>
        <v>Follow-up inquiries for system authentication will be unique to your institution (e.g., policy, infrastructure, etc.).</v>
      </c>
    </row>
    <row r="105" spans="1:5" ht="67.5" customHeight="1">
      <c r="A105" s="74" t="s">
        <v>156</v>
      </c>
      <c r="B105" s="74" t="str">
        <f>VLOOKUP($A105,Questions!$A$3:$W$333,2,0)&amp;""</f>
        <v>Does your solution support any of the following web SSO standards: SAML2 (with redirect flow), OIDC, CAS, or other?</v>
      </c>
      <c r="C105" s="74" t="str">
        <f>VLOOKUP($A105,Questions!$A$3:$W$333,18,0)&amp;""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74" t="str">
        <f>VLOOKUP($A105,Questions!$A$3:$W$333,19,0)&amp;""</f>
        <v>Follow-up inquiries for IAM requirements will be institution/implementation specific.</v>
      </c>
    </row>
    <row r="106" spans="1:5" ht="52.5" customHeight="1">
      <c r="A106" s="74" t="s">
        <v>158</v>
      </c>
      <c r="B106" s="74" t="str">
        <f>VLOOKUP($A106,Questions!$A$3:$W$333,2,0)&amp;""</f>
        <v>Do you support differentiation between email address and user identifier?</v>
      </c>
      <c r="C106" s="74" t="str">
        <f>VLOOKUP($A106,Questions!$A$3:$W$333,18,0)&amp;""</f>
        <v>This questions allows an institution to know solution provider system limitations and to help them gauge the resources (that may be needed to implement) required to successfully integrate the solution with institution systems.</v>
      </c>
      <c r="D106" s="74" t="str">
        <f>VLOOKUP($A106,Questions!$A$3:$W$333,19,0)&amp;""</f>
        <v>Follow-up inquiries for identifier requirements will be institution/implementation specific.</v>
      </c>
    </row>
    <row r="107" spans="1:5" ht="54" customHeight="1">
      <c r="A107" s="74" t="s">
        <v>159</v>
      </c>
      <c r="B107" s="74" t="str">
        <f>VLOOKUP($A107,Questions!$A$3:$W$333,2,0)&amp;""</f>
        <v>If you don't support SSO, does your application and/or user frontend/portal support multifactor authentication (e.g., Duo, Google Authenticator, OTP, etc.)?</v>
      </c>
      <c r="C107" s="74" t="str">
        <f>VLOOKUP($A107,Questions!$A$3:$W$333,18,0)&amp;""</f>
        <v>2FA/MFA, implemented correctly, strengthens the security state of a system. 2FA/MFA is commonly implemented and in many use cases is a requirement for account protection purposes.</v>
      </c>
      <c r="D107" s="74" t="str">
        <f>VLOOKUP($A107,Questions!$A$3:$W$333,19,0)&amp;""</f>
        <v>Ask the solution provider about hardware and software options, future roadmap for implementations and support, etc.</v>
      </c>
    </row>
    <row r="108" spans="1:5" ht="36.75" customHeight="1">
      <c r="A108" s="74" t="s">
        <v>161</v>
      </c>
      <c r="B108" s="74" t="str">
        <f>VLOOKUP($A108,Questions!$A$3:$W$333,2,0)&amp;""</f>
        <v>Does your application automatically lock the session or log out an account after a period of inactivity?</v>
      </c>
      <c r="C108" s="74" t="str">
        <f>VLOOKUP($A108,Questions!$A$3:$W$333,18,0)&amp;""</f>
        <v>This is a question to ensure account integrity and institutional data confidentiality.</v>
      </c>
      <c r="D108" s="74" t="str">
        <f>VLOOKUP($A108,Questions!$A$3:$W$333,19,0)&amp;""</f>
        <v>Follow-up inquiries for inactivity protections will be institution/implementation specific.</v>
      </c>
      <c r="E108" s="271" t="s">
        <v>585</v>
      </c>
    </row>
    <row r="109" spans="1:5" ht="17.45">
      <c r="A109" s="80" t="str">
        <f>VLOOKUP(LEFT($A110,4),'Auto Responses'!$N$4:$O$38,2,0)&amp;""</f>
        <v xml:space="preserve"> Change Management</v>
      </c>
      <c r="B109" s="80"/>
      <c r="C109" s="73" t="str">
        <f>Questions!$R$2</f>
        <v>Reason for Question</v>
      </c>
      <c r="D109" s="73" t="str">
        <f>Questions!$S$2</f>
        <v>Follow-Up Inquiries/Responses</v>
      </c>
    </row>
    <row r="110" spans="1:5" ht="51" customHeight="1">
      <c r="A110" s="74" t="s">
        <v>73</v>
      </c>
      <c r="B110" s="74" t="str">
        <f>VLOOKUP($A110,Questions!$A$3:$W$333,2,0)&amp;""</f>
        <v>Will the institution be notified of major changes to your environment that could impact the institution's security posture?*</v>
      </c>
      <c r="C110" s="74" t="str">
        <f>VLOOKUP($A110,Questions!$A$3:$W$333,18,0)&amp;""</f>
        <v>Notification expectations should be set earlier in the contract/assessment process. Timelines, correspondence medium, and playbook details are all aspects to keep in mind when assessing this response.</v>
      </c>
      <c r="D110" s="74" t="str">
        <f>VLOOKUP($A110,Questions!$A$3:$W$333,19,0)&amp;""</f>
        <v>If the solution provider's response does not cover the details outlined in the reasoning, follow up and get specific responses for each, as needed.</v>
      </c>
    </row>
    <row r="111" spans="1:5" ht="57" customHeight="1">
      <c r="A111" s="74" t="s">
        <v>75</v>
      </c>
      <c r="B111" s="74" t="str">
        <f>VLOOKUP($A111,Questions!$A$3:$W$333,2,0)&amp;""</f>
        <v>Does the system support client customizations from one release to another?*</v>
      </c>
      <c r="C111" s="74" t="str">
        <f>VLOOKUP($A111,Questions!$A$3:$W$333,18,0)&amp;""</f>
        <v>The solution provider's solution characteristics and the institution's use case will determine the relevancy of this question. The purpose of this question is to understand the underlying infrastructure and how it is maintained across all customers.</v>
      </c>
      <c r="D111" s="74" t="str">
        <f>VLOOKUP($A111,Questions!$A$3:$W$333,19,0)&amp;""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112" spans="1:5" ht="75.75" customHeight="1">
      <c r="A112" s="74" t="s">
        <v>77</v>
      </c>
      <c r="B112" s="74" t="str">
        <f>VLOOKUP($A112,Questions!$A$3:$W$333,2,0)&amp;""</f>
        <v>Do you have an implemented system configuration management process (e.g.,secure "gold" images, etc.)?*</v>
      </c>
      <c r="C112" s="74" t="str">
        <f>VLOOKUP($A112,Questions!$A$3:$W$333,18,0)&amp;""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112" s="74" t="str">
        <f>VLOOKUP($A112,Questions!$A$3:$W$333,19,0)&amp;""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13" spans="1:5" ht="54" customHeight="1">
      <c r="A113" s="74" t="s">
        <v>79</v>
      </c>
      <c r="B113" s="74" t="str">
        <f>VLOOKUP($A113,Questions!$A$3:$W$333,2,0)&amp;""</f>
        <v>Do you have a documented change management process?</v>
      </c>
      <c r="C113" s="74" t="str">
        <f>VLOOKUP($A113,Questions!$A$3:$W$333,18,0)&amp;""</f>
        <v>The lack of a change management function is indicative of immature program processes. Answers to this question can provide insight into how well their responses (on the HECVAT) represent their actual environment(s).</v>
      </c>
      <c r="D113" s="74" t="str">
        <f>VLOOKUP($A113,Questions!$A$3:$W$333,19,0)&amp;""</f>
        <v>If a weak response is given to this answer, response scrutiny should be increased. Questions about configuration management, system authority, and documentation are appropriate.</v>
      </c>
      <c r="E113" s="68"/>
    </row>
    <row r="114" spans="1:5" ht="54" customHeight="1">
      <c r="A114" s="74" t="s">
        <v>81</v>
      </c>
      <c r="B114" s="74" t="str">
        <f>VLOOKUP($A114,Questions!$A$3:$W$333,2,0)&amp;""</f>
        <v>Does your change management process minimally include authorization, impact analysis, testing, and validation before moving changes to production?</v>
      </c>
      <c r="C114" s="74" t="str">
        <f>VLOOKUP($A114,Questions!$A$3:$W$333,18,0)&amp;""</f>
        <v>This question outlines a mature change management process. Changes should be analyzed for impact, officially approved, tested, and performed by authorized users.</v>
      </c>
      <c r="D114" s="74" t="str">
        <f>VLOOKUP($A114,Questions!$A$3:$W$333,19,0)&amp;""</f>
        <v>If the solution provider's response does not cover the details outlined in the reasoning, follow up and get specific responses, as needed.</v>
      </c>
      <c r="E114" s="75"/>
    </row>
    <row r="115" spans="1:5" ht="51" customHeight="1">
      <c r="A115" s="74" t="s">
        <v>83</v>
      </c>
      <c r="B115" s="74" t="str">
        <f>VLOOKUP($A115,Questions!$A$3:$W$333,2,0)&amp;""</f>
        <v>Does your change management process verify that all required third-party libraries and dependencies are still supported with each major change?</v>
      </c>
      <c r="C115" s="74" t="str">
        <f>VLOOKUP($A115,Questions!$A$3:$W$333,18,0)&amp;""</f>
        <v>This question is fundamentally about supply chain. The solution provider should be able to document its procedures around tracking libraries maintained by third parties.</v>
      </c>
      <c r="D115" s="74" t="str">
        <f>VLOOKUP($A115,Questions!$A$3:$W$333,19,0)&amp;""</f>
        <v>If the solution provider's response does not cover the details outlined in the reasoning, follow-up and get specific responses for each, as needed.</v>
      </c>
    </row>
    <row r="116" spans="1:5" ht="39.75" customHeight="1">
      <c r="A116" s="74" t="s">
        <v>85</v>
      </c>
      <c r="B116" s="74" t="str">
        <f>VLOOKUP($A116,Questions!$A$3:$W$333,2,0)&amp;""</f>
        <v>Do you have policy and procedure, currently implemented, managing how critical patches are applied to all systems and applications?</v>
      </c>
      <c r="C116" s="74" t="str">
        <f>VLOOKUP($A116,Questions!$A$3:$W$333,18,0)&amp;""</f>
        <v>Answers to this question will reveal the solution provider’s knowledge of their IT assets and their ability to respond to notifications about their systems and software.</v>
      </c>
      <c r="D116" s="74" t="str">
        <f>VLOOKUP($A116,Questions!$A$3:$W$333,19,0)&amp;""</f>
        <v>Follow-up inquiries for the solution provider’s patching practices will be institution/implementation specific.</v>
      </c>
    </row>
    <row r="117" spans="1:5" ht="66.75" customHeight="1">
      <c r="A117" s="74" t="s">
        <v>87</v>
      </c>
      <c r="B117" s="74" t="str">
        <f>VLOOKUP($A117,Questions!$A$3:$W$333,2,0)&amp;""</f>
        <v>Have you implemented policies and procedures that guide how security risks are mitigated until patches can be applied?</v>
      </c>
      <c r="C117" s="74" t="str">
        <f>VLOOKUP($A117,Questions!$A$3:$W$333,18,0)&amp;""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117" s="74" t="str">
        <f>VLOOKUP($A117,Questions!$A$3:$W$333,19,0)&amp;""</f>
        <v>Follow-up inquiries for the solution providers patching practices will be institution/implementation specific.</v>
      </c>
    </row>
    <row r="118" spans="1:5" ht="86.25" customHeight="1">
      <c r="A118" s="74" t="s">
        <v>89</v>
      </c>
      <c r="B118" s="74" t="str">
        <f>VLOOKUP($A118,Questions!$A$3:$W$333,2,0)&amp;""</f>
        <v>Do clients have the option to not participate in or postpone an upgrade to a new release?</v>
      </c>
      <c r="C118" s="74" t="str">
        <f>VLOOKUP($A118,Questions!$A$3:$W$333,18,0)&amp;""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118" s="74" t="str">
        <f>VLOOKUP($A118,Questions!$A$3:$W$333,19,0)&amp;""</f>
        <v>Follow-up inquiries for solution version releases will be institution/implementation specific.</v>
      </c>
    </row>
    <row r="119" spans="1:5" ht="40.5">
      <c r="A119" s="74" t="s">
        <v>91</v>
      </c>
      <c r="B119" s="74" t="str">
        <f>VLOOKUP($A119,Questions!$A$3:$W$333,2,0)&amp;""</f>
        <v>Do you have a fully implemented solution support strategy that defines how many concurrent versions you support?</v>
      </c>
      <c r="C119" s="74" t="str">
        <f>VLOOKUP($A119,Questions!$A$3:$W$333,18,0)&amp;""</f>
        <v>Supporting multiple versions of a solution is challenging. Understanding the solution provider’s strategy and resources will provide insight into its ability to adequately support their customers.</v>
      </c>
      <c r="D119" s="74" t="str">
        <f>VLOOKUP($A119,Questions!$A$3:$W$333,19,0)&amp;""</f>
        <v>Follow-up inquiries for the solution provider’s support of concurrent versions will be institution/implementation specific.</v>
      </c>
    </row>
    <row r="120" spans="1:5" ht="49.5" customHeight="1">
      <c r="A120" s="74" t="s">
        <v>93</v>
      </c>
      <c r="B120" s="74" t="str">
        <f>VLOOKUP($A120,Questions!$A$3:$W$333,2,0)&amp;""</f>
        <v>Do you have a release schedule for product updates?</v>
      </c>
      <c r="C120" s="74" t="str">
        <f>VLOOKUP($A120,Questions!$A$3:$W$333,18,0)&amp;""</f>
        <v>Answers to this question will reveal the solution provider’s ability to plan in the short term. This is valuable information for customers so they can anticipate updates and potential bug fixes.</v>
      </c>
      <c r="D120" s="74" t="str">
        <f>VLOOKUP($A120,Questions!$A$3:$W$333,19,0)&amp;""</f>
        <v>Follow-up inquiries for the solution provider’s solution update practices will be institution/implementation specific.</v>
      </c>
    </row>
    <row r="121" spans="1:5" ht="38.25" customHeight="1">
      <c r="A121" s="74" t="s">
        <v>95</v>
      </c>
      <c r="B121" s="74" t="str">
        <f>VLOOKUP($A121,Questions!$A$3:$W$333,2,0)&amp;""</f>
        <v>Do you have a technology roadmap, for at least the next two years, for enhancements and bug fixes for the solution being assessed?</v>
      </c>
      <c r="C121" s="74" t="str">
        <f>VLOOKUP($A121,Questions!$A$3:$W$333,18,0)&amp;""</f>
        <v>Answers to this question will reveal the solution provider’s ability to plan for the future of their solution.</v>
      </c>
      <c r="D121" s="74" t="str">
        <f>VLOOKUP($A121,Questions!$A$3:$W$333,19,0)&amp;""</f>
        <v>Follow-up inquiries for the solution provider’s technology planning practices will be institution/implementation specific.</v>
      </c>
    </row>
    <row r="122" spans="1:5" ht="84.75" customHeight="1">
      <c r="A122" s="74" t="s">
        <v>97</v>
      </c>
      <c r="B122" s="74" t="str">
        <f>VLOOKUP($A122,Questions!$A$3:$W$333,2,0)&amp;""</f>
        <v>Can solution updates be completed without institutional involvement (i.e., technically or organizationally)?</v>
      </c>
      <c r="C122" s="74" t="str">
        <f>VLOOKUP($A122,Questions!$A$3:$W$333,18,0)&amp;""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122" s="74" t="str">
        <f>VLOOKUP($A122,Questions!$A$3:$W$333,19,0)&amp;""</f>
        <v>Vague responses to this question should be investigated further. Ask for additional documentation for customer responsibilities (in the context of information technology/security).</v>
      </c>
    </row>
    <row r="123" spans="1:5" ht="58.5" customHeight="1">
      <c r="A123" s="74" t="s">
        <v>99</v>
      </c>
      <c r="B123" s="74" t="str">
        <f>VLOOKUP($A123,Questions!$A$3:$W$333,2,0)&amp;""</f>
        <v>Are upgrades or system changes installed during off-peak hours or in a manner that does not impact the customer?</v>
      </c>
      <c r="C123" s="74" t="str">
        <f>VLOOKUP($A123,Questions!$A$3:$W$333,18,0)&amp;""</f>
        <v>Restricting system updates to a standard maintenance timeframe is important for ensuring that changes to production systems do not impact operations. It’s also important for troubleshooting any problems that may occur as a result of the changes.</v>
      </c>
      <c r="D123" s="74" t="str">
        <f>VLOOKUP($A123,Questions!$A$3:$W$333,19,0)&amp;""</f>
        <v>If the solution provider's response does not cover the details outlined in the reasoning, follow up and get specific responses, as needed.</v>
      </c>
    </row>
    <row r="124" spans="1:5" ht="52.5" customHeight="1">
      <c r="A124" s="74" t="s">
        <v>101</v>
      </c>
      <c r="B124" s="74" t="str">
        <f>VLOOKUP($A124,Questions!$A$3:$W$333,2,0)&amp;""</f>
        <v>Do procedures exist to provide that emergency changes are documented and authorized (including after-the-fact approval)?</v>
      </c>
      <c r="C124" s="74" t="str">
        <f>VLOOKUP($A124,Questions!$A$3:$W$333,18,0)&amp;""</f>
        <v>In the context of the CIA triad, this question is focused on system integrity, ensuring that system changes are only executed by authorized users. In the event of emergency changes, accountability and post-action review are expected.</v>
      </c>
      <c r="D124" s="74" t="str">
        <f>VLOOKUP($A124,Questions!$A$3:$W$333,19,0)&amp;""</f>
        <v>Follow up with a robust question set if a solution provider cannot clearly state full control of the integrity of their system(s).</v>
      </c>
    </row>
    <row r="125" spans="1:5" ht="66.75" customHeight="1">
      <c r="A125" s="74" t="s">
        <v>103</v>
      </c>
      <c r="B125" s="74" t="str">
        <f>VLOOKUP($A125,Questions!$A$3:$W$333,2,0)&amp;""</f>
        <v>Do you have a systems management and configuration strategy that encompasses servers, appliances, cloud services, applications, and mobile devices (company and employee owned)?</v>
      </c>
      <c r="C125" s="74" t="str">
        <f>VLOOKUP($A125,Questions!$A$3:$W$333,18,0)&amp;""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125" s="74" t="str">
        <f>VLOOKUP($A125,Questions!$A$3:$W$333,19,0)&amp;""</f>
        <v>Follow up with a robust question set if the solution provider cannot clearly state full control of the integrity of their system(s). Questions about administrator access on end-user devices and other maintenance and patching type questions are appropriate.</v>
      </c>
      <c r="E125" s="271" t="s">
        <v>585</v>
      </c>
    </row>
    <row r="126" spans="1:5" ht="17.45">
      <c r="A126" s="80" t="str">
        <f>VLOOKUP(LEFT($A127,4),'Auto Responses'!$N$4:$O$38,2,0)&amp;""</f>
        <v xml:space="preserve"> Data</v>
      </c>
      <c r="B126" s="80"/>
      <c r="C126" s="73" t="str">
        <f>Questions!$R$2</f>
        <v>Reason for Question</v>
      </c>
      <c r="D126" s="73" t="str">
        <f>Questions!$S$2</f>
        <v>Follow-Up Inquiries/Responses</v>
      </c>
    </row>
    <row r="127" spans="1:5" ht="50.25" customHeight="1">
      <c r="A127" s="74" t="s">
        <v>162</v>
      </c>
      <c r="B127" s="74" t="str">
        <f>VLOOKUP($A127,Questions!$A$3:$W$333,2,0)&amp;""</f>
        <v>Will the institution's data be stored on any devices (database servers, file servers, SAN, NAS, etc.) configured with non-RFC 1918/4193 (i.e., publicly routable) IP addresses?*</v>
      </c>
      <c r="C127" s="74" t="str">
        <f>VLOOKUP($A127,Questions!$A$3:$W$333,18,0)&amp;""</f>
        <v>Systems that are directly exposed to public internet resources are at greater risk than those that are not. Understanding the requirements for this configuration is important, particularly when assessing compensating controls.</v>
      </c>
      <c r="D127" s="74" t="str">
        <f>VLOOKUP($A127,Questions!$A$3:$W$333,19,0)&amp;""</f>
        <v>Ask the solution provider about its infrastructure and if there is a solution that eliminates the need for this environment.</v>
      </c>
    </row>
    <row r="128" spans="1:5" ht="42" customHeight="1">
      <c r="A128" s="74" t="s">
        <v>163</v>
      </c>
      <c r="B128" s="74" t="str">
        <f>VLOOKUP($A128,Questions!$A$3:$W$333,2,0)&amp;""</f>
        <v>Is the transport of sensitive data encrypted using security protocols/algorithms (e.g., system-to-client)?*</v>
      </c>
      <c r="C128" s="74" t="str">
        <f>VLOOKUP($A128,Questions!$A$3:$W$333,18,0)&amp;""</f>
        <v>The need for encryption in transport is unique to your institution's implementation of a system. In particular, the data flow between the system and the end users of the solution.</v>
      </c>
      <c r="D128" s="74" t="str">
        <f>VLOOKUP($A128,Questions!$A$3:$W$333,19,0)&amp;""</f>
        <v>Follow-up inquiries for data encryption between the system and end-users will be institution/implementation specific.</v>
      </c>
    </row>
    <row r="129" spans="1:5" ht="54.75" customHeight="1">
      <c r="A129" s="74" t="s">
        <v>164</v>
      </c>
      <c r="B129" s="74" t="str">
        <f>VLOOKUP($A129,Questions!$A$3:$W$333,2,0)&amp;""</f>
        <v>Is the storage of sensitive data encrypted using security protocols/algorithms (e.g., disk encryption, at-rest, files, and within a running database)?*</v>
      </c>
      <c r="C129" s="74" t="str">
        <f>VLOOKUP($A129,Questions!$A$3:$W$333,18,0)&amp;""</f>
        <v>The need for encryption at-rest is unique to your institution's implementation of a system. In particular, system components, architectures, and data flows all factor into the need for this control.</v>
      </c>
      <c r="D129" s="74" t="str">
        <f>VLOOKUP($A129,Questions!$A$3:$W$333,19,0)&amp;""</f>
        <v>Follow-up inquiries for data encryption at-rest will be institution/implementation specific.</v>
      </c>
      <c r="E129" s="68"/>
    </row>
    <row r="130" spans="1:5" ht="64.5" customHeight="1">
      <c r="A130" s="74" t="s">
        <v>165</v>
      </c>
      <c r="B130" s="74" t="str">
        <f>VLOOKUP($A130,Questions!$A$3:$W$333,2,0)&amp;""</f>
        <v>Do all cryptographic modules in use in your solution conform to the Federal Information Processing Standards (FIPS PUB 140-2 or 140-3)?*</v>
      </c>
      <c r="C130" s="74" t="str">
        <f>VLOOKUP($A130,Questions!$A$3:$W$333,18,0)&amp;""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30" s="74" t="str">
        <f>VLOOKUP($A130,Questions!$A$3:$W$333,19,0)&amp;""</f>
        <v>If the solution provider cannot accommodate open standards encryption requirements, direct them to NIST's Cryptographic Standards and Guidelines document &lt;https://csrc.nist.gov/Projects/Cryptographic-Standards-and-Guidelines&gt;.</v>
      </c>
      <c r="E130" s="75"/>
    </row>
    <row r="131" spans="1:5" ht="53.25" customHeight="1">
      <c r="A131" s="74" t="s">
        <v>166</v>
      </c>
      <c r="B131" s="74" t="str">
        <f>VLOOKUP($A131,Questions!$A$3:$W$333,2,0)&amp;""</f>
        <v>Will the institution's data be available within the system for a period of time at the completion of this contract?*</v>
      </c>
      <c r="C131" s="74" t="str">
        <f>VLOOKUP($A131,Questions!$A$3:$W$333,18,0)&amp;""</f>
        <v>When cancelling a solution, an institution will commonly want all institutional data that was provided to a solution provider. This questions allows the solution provider to state their general practices when a customer leaves their environment.</v>
      </c>
      <c r="D131" s="74" t="str">
        <f>VLOOKUP($A131,Questions!$A$3:$W$333,19,0)&amp;""</f>
        <v>A solution provider's response should be clear and concise. Be wary of vague responses to this questions and inquire about export specifics, as needed.</v>
      </c>
      <c r="E131" s="77"/>
    </row>
    <row r="132" spans="1:5" ht="50.25" customHeight="1">
      <c r="A132" s="74" t="s">
        <v>168</v>
      </c>
      <c r="B132" s="74" t="str">
        <f>VLOOKUP($A132,Questions!$A$3:$W$333,2,0)&amp;""</f>
        <v>Are these rights retained even through a provider acquisition or bankruptcy event?*</v>
      </c>
      <c r="C132" s="74" t="str">
        <f>VLOOKUP($A132,Questions!$A$3:$W$333,18,0)&amp;""</f>
        <v>This question clarifies the position of the institution in the case of acquisition or bankruptcy. Expect clear responses to this question. If they are vague, be sure to follow up based on institutional counsel guidance.</v>
      </c>
      <c r="D132" s="74" t="str">
        <f>VLOOKUP($A132,Questions!$A$3:$W$333,19,0)&amp;""</f>
        <v>If a solution provider's response is unsatisfactory, engage institutional counsel to appropriately address any ownership concerns.</v>
      </c>
    </row>
    <row r="133" spans="1:5" ht="63.75" customHeight="1">
      <c r="A133" s="74" t="s">
        <v>169</v>
      </c>
      <c r="B133" s="74" t="str">
        <f>VLOOKUP($A133,Questions!$A$3:$W$333,2,0)&amp;""</f>
        <v>Do backups containing the institution's data ever leave the institution's data zone either physically or via network routing?*</v>
      </c>
      <c r="C133" s="74" t="str">
        <f>VLOOKUP($A133,Questions!$A$3:$W$333,18,0)&amp;""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33" s="74" t="str">
        <f>VLOOKUP($A133,Questions!$A$3:$W$333,19,0)&amp;""</f>
        <v>Follow-up inquiries for data backup procedures/practices will be institution/implementation specific.</v>
      </c>
    </row>
    <row r="134" spans="1:5" ht="56.25" customHeight="1">
      <c r="A134" s="74" t="s">
        <v>170</v>
      </c>
      <c r="B134" s="74" t="str">
        <f>VLOOKUP($A134,Questions!$A$3:$W$333,2,0)&amp;""</f>
        <v>Is media used for long-term retention of business data and archival purposes stored in a secure, environmentally protected area?*</v>
      </c>
      <c r="C134" s="74" t="str">
        <f>VLOOKUP($A134,Questions!$A$3:$W$333,18,0)&amp;""</f>
        <v>Managing media (and the data within) throughout its lifecycle is crucial to the protection of institutional data. The focus of this question is confidentiality, ensuring that media that may store institutional data is protected by well-established policy and procedure.</v>
      </c>
      <c r="D134" s="74" t="str">
        <f>VLOOKUP($A134,Questions!$A$3:$W$333,19,0)&amp;""</f>
        <v>Vague responses to this question should be investigated further. Ask for additional documentation and verify that procedure (and possibly training) exists to ensure proper media handling activity.</v>
      </c>
    </row>
    <row r="135" spans="1:5" ht="56.25" customHeight="1">
      <c r="A135" s="74" t="s">
        <v>171</v>
      </c>
      <c r="B135" s="74" t="str">
        <f>VLOOKUP($A135,Questions!$A$3:$W$333,2,0)&amp;""</f>
        <v>At the completion of this contract, will data be returned to the institution and/or deleted from all your systems and archives?</v>
      </c>
      <c r="C135" s="74" t="str">
        <f>VLOOKUP($A135,Questions!$A$3:$W$333,18,0)&amp;""</f>
        <v>When cancelling a solution, an institution will commonly want all institutional data that was provided to a solution provider. This question allows the solution provider to state its general practices when a customer leaves its environment.</v>
      </c>
      <c r="D135" s="74" t="str">
        <f>VLOOKUP($A135,Questions!$A$3:$W$333,19,0)&amp;""</f>
        <v>A solution provider's response should be clear and concise. Be wary of vague responses to this questions and inquire about export specifics, as needed.</v>
      </c>
    </row>
    <row r="136" spans="1:5" ht="53.25" customHeight="1">
      <c r="A136" s="74" t="s">
        <v>173</v>
      </c>
      <c r="B136" s="74" t="str">
        <f>VLOOKUP($A136,Questions!$A$3:$W$333,2,0)&amp;""</f>
        <v>Can the institution extract a full or partial backup of data?</v>
      </c>
      <c r="C136" s="74" t="str">
        <f>VLOOKUP($A136,Questions!$A$3:$W$333,18,0)&amp;""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36" s="74" t="str">
        <f>VLOOKUP($A136,Questions!$A$3:$W$333,19,0)&amp;""</f>
        <v>A solution provider's response should be clear and concise. Be wary of vague responses to this questions and inquire about export specifics, as needed.</v>
      </c>
    </row>
    <row r="137" spans="1:5" ht="46.5" customHeight="1">
      <c r="A137" s="74" t="s">
        <v>174</v>
      </c>
      <c r="B137" s="74" t="str">
        <f>VLOOKUP($A137,Questions!$A$3:$W$333,2,0)&amp;""</f>
        <v>Do current backups include all operating system software, utilities, security software, application software, and data files necessary for recovery?</v>
      </c>
      <c r="C137" s="74" t="str">
        <f>VLOOKUP($A137,Questions!$A$3:$W$333,18,0)&amp;""</f>
        <v>The purpose of this question is to define the scope of backup operations and the scope at which a solution provider may readily recover when backup restoration is required.</v>
      </c>
      <c r="D137" s="74" t="str">
        <f>VLOOKUP($A137,Questions!$A$3:$W$333,19,0)&amp;""</f>
        <v>Follow-up inquiries for backup content scope will be institution/implementation specific.</v>
      </c>
    </row>
    <row r="138" spans="1:5" ht="74.25" customHeight="1">
      <c r="A138" s="74" t="s">
        <v>175</v>
      </c>
      <c r="B138" s="74" t="str">
        <f>VLOOKUP($A138,Questions!$A$3:$W$333,2,0)&amp;""</f>
        <v>Are you performing off-site backups (i.e., digitally moved off site)?</v>
      </c>
      <c r="C138" s="74" t="str">
        <f>VLOOKUP($A138,Questions!$A$3:$W$333,18,0)&amp;""</f>
        <v>When data is moved digitally (e.g., cloud provider, solution provider-owned facility, etc.) off-site, the policies and implemented procedures are important to know. The protections implemented to prevent compromise will be technical in nature and should be well-documented.</v>
      </c>
      <c r="D138" s="74" t="str">
        <f>VLOOKUP($A138,Questions!$A$3:$W$333,19,0)&amp;""</f>
        <v>Follow-up inquiries for off-site, digital backups will be institution/implementation specific.</v>
      </c>
    </row>
    <row r="139" spans="1:5" ht="56.25" customHeight="1">
      <c r="A139" s="74" t="s">
        <v>177</v>
      </c>
      <c r="B139" s="74" t="str">
        <f>VLOOKUP($A139,Questions!$A$3:$W$333,2,0)&amp;""</f>
        <v>Are physical backups taken off-site (i.e., physically moved off site)?</v>
      </c>
      <c r="C139" s="74" t="str">
        <f>VLOOKUP($A139,Questions!$A$3:$W$333,18,0)&amp;""</f>
        <v>When data is moved physically (e.g.,HDD, print, etc.) off-site, the policies and implemented procedures are important to know. Unencrypted data taken outside secured areas introduces unnecessary risks.</v>
      </c>
      <c r="D139" s="74" t="str">
        <f>VLOOKUP($A139,Questions!$A$3:$W$333,19,0)&amp;""</f>
        <v>Follow-up inquiries for off-site, physical backups will be institution/implementation specific.</v>
      </c>
    </row>
    <row r="140" spans="1:5" ht="60" customHeight="1">
      <c r="A140" s="74" t="s">
        <v>178</v>
      </c>
      <c r="B140" s="74" t="str">
        <f>VLOOKUP($A140,Questions!$A$3:$W$333,2,0)&amp;""</f>
        <v>Are data backups encrypted?</v>
      </c>
      <c r="C140" s="74" t="str">
        <f>VLOOKUP($A140,Questions!$A$3:$W$333,18,0)&amp;""</f>
        <v>The need for encryption at rest (for backups) is unique to your institution's implementation of a system. In particular, system components, architectures, and data flows all factor into the need for this control.</v>
      </c>
      <c r="D140" s="74" t="str">
        <f>VLOOKUP($A140,Questions!$A$3:$W$333,19,0)&amp;""</f>
        <v>Follow-up inquiries for data backup encryption at-rest will be institution/implementation specific.</v>
      </c>
    </row>
    <row r="141" spans="1:5" ht="72" customHeight="1">
      <c r="A141" s="74" t="s">
        <v>179</v>
      </c>
      <c r="B141" s="74" t="str">
        <f>VLOOKUP($A141,Questions!$A$3:$W$333,2,0)&amp;""</f>
        <v>Do you have a media handling process that is documented and currently implemented that meets established business needs and regulatory requirements, including end-of-life, repurposing, and data-sanitization procedures?</v>
      </c>
      <c r="C141" s="74" t="str">
        <f>VLOOKUP($A141,Questions!$A$3:$W$333,18,0)&amp;""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1" s="74" t="str">
        <f>VLOOKUP($A141,Questions!$A$3:$W$333,19,0)&amp;""</f>
        <v>Vague responses to this question should be investigated further. Ask for additional documentation and verify that procedure (and possibly training) exists to ensure proper media handling activity.</v>
      </c>
    </row>
    <row r="142" spans="1:5" ht="56.25" customHeight="1">
      <c r="A142" s="74" t="s">
        <v>180</v>
      </c>
      <c r="B142" s="74" t="str">
        <f>VLOOKUP($A142,Questions!$A$3:$W$333,2,0)&amp;""</f>
        <v>Does the process described in DATA-15 adhere to DoD 5220.22-M and/or NIST SP 800-88 standards?</v>
      </c>
      <c r="C142" s="74" t="str">
        <f>VLOOKUP($A142,Questions!$A$3:$W$333,18,0)&amp;""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2" s="74" t="str">
        <f>VLOOKUP($A142,Questions!$A$3:$W$333,19,0)&amp;""</f>
        <v>Follow-up inquiries for DoD 5220.22-M and/or SP800-88 standards will be institution specific.</v>
      </c>
    </row>
    <row r="143" spans="1:5" ht="68.25" customHeight="1">
      <c r="A143" s="74" t="s">
        <v>182</v>
      </c>
      <c r="B143" s="74" t="str">
        <f>VLOOKUP($A143,Questions!$A$3:$W$333,2,0)&amp;""</f>
        <v>Does your staff (or third party) have access to institutional data (e.g., financial, PHI, or other sensitive information) through any means?</v>
      </c>
      <c r="C143" s="74" t="str">
        <f>VLOOKUP($A143,Questions!$A$3:$W$333,18,0)&amp;""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43" s="74" t="str">
        <f>VLOOKUP($A143,Questions!$A$3:$W$333,19,0)&amp;""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44" spans="1:5" ht="143.25" customHeight="1">
      <c r="A144" s="74" t="s">
        <v>183</v>
      </c>
      <c r="B144" s="74" t="str">
        <f>VLOOKUP($A144,Questions!$A$3:$W$333,2,0)&amp;""</f>
        <v>Do you have a documented and currently implemented strategy for securing employee workstations when they work remotely (i.e., not in a trusted computing environment)?</v>
      </c>
      <c r="C144" s="74" t="str">
        <f>VLOOKUP($A144,Questions!$A$3:$W$333,18,0)&amp;""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44" s="74" t="str">
        <f>VLOOKUP($A144,Questions!$A$3:$W$333,19,0)&amp;""</f>
        <v>Vague responses to this question should be investigated further. Ask for additional documentation and verify that procedure (and possibly training) exists to ensure proper customer data handling activity.</v>
      </c>
    </row>
    <row r="145" spans="1:5" ht="97.5" customHeight="1">
      <c r="A145" s="74" t="s">
        <v>184</v>
      </c>
      <c r="B145" s="74" t="str">
        <f>VLOOKUP($A145,Questions!$A$3:$W$333,2,0)&amp;""</f>
        <v>Does the environment provide for dedicated single-tenant capabilities? If not, describe how your solution or environment separates data from different customers (e.g., logically, physically, single tenancy, multi-tenancy).</v>
      </c>
      <c r="C145" s="74" t="str">
        <f>VLOOKUP($A145,Questions!$A$3:$W$333,18,0)&amp;""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45" s="74" t="str">
        <f>VLOOKUP($A145,Questions!$A$3:$W$333,19,0)&amp;""</f>
        <v>Follow-up inquiries for dedicated single-tenant capabilities will be institution/implementation specific.</v>
      </c>
    </row>
    <row r="146" spans="1:5" ht="68.25" customHeight="1">
      <c r="A146" s="74" t="s">
        <v>185</v>
      </c>
      <c r="B146" s="74" t="str">
        <f>VLOOKUP($A146,Questions!$A$3:$W$333,2,0)&amp;""</f>
        <v>Are ownership rights to all data, inputs, outputs, and metadata retained by the institution?</v>
      </c>
      <c r="C146" s="74" t="str">
        <f>VLOOKUP($A146,Questions!$A$3:$W$333,18,0)&amp;""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46" s="74" t="str">
        <f>VLOOKUP($A146,Questions!$A$3:$W$333,19,0)&amp;""</f>
        <v>If a solution provider's response is unsatisfactory, engage institutional counsel to appropriately address any ownership concerns.</v>
      </c>
    </row>
    <row r="147" spans="1:5" ht="60.75" customHeight="1">
      <c r="A147" s="74" t="s">
        <v>186</v>
      </c>
      <c r="B147" s="74" t="str">
        <f>VLOOKUP($A147,Questions!$A$3:$W$333,2,0)&amp;""</f>
        <v>In the event of imminent bankruptcy, closing of business, or retirement of service, will you provide 90 days for customers to get their data out of the system and migrate applications?</v>
      </c>
      <c r="C147" s="74" t="str">
        <f>VLOOKUP($A147,Questions!$A$3:$W$333,18,0)&amp;""</f>
        <v>This question clarifies the position of the institution in the case of acquisition or bankruptcy. Expect clear responses to this question. If they are vague, be sure to follow up based on institutional counsel guidance.</v>
      </c>
      <c r="D147" s="74" t="str">
        <f>VLOOKUP($A147,Questions!$A$3:$W$333,19,0)&amp;""</f>
        <v>If a solution provider's response is unsatisfactory, engage institutional counsel to appropriately address any ownership concerns.</v>
      </c>
    </row>
    <row r="148" spans="1:5" ht="74.25" customHeight="1">
      <c r="A148" s="74" t="s">
        <v>188</v>
      </c>
      <c r="B148" s="74" t="str">
        <f>VLOOKUP($A148,Questions!$A$3:$W$333,2,0)&amp;""</f>
        <v>Are involatile backup copies made according to predefined schedules and securely stored and protected?</v>
      </c>
      <c r="C148" s="74" t="str">
        <f>VLOOKUP($A148,Questions!$A$3:$W$333,18,0)&amp;""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8" s="74" t="str">
        <f>VLOOKUP($A148,Questions!$A$3:$W$333,19,0)&amp;""</f>
        <v>An institution's use case will drive the requirements for backup strategy. Ensure that the institution's use case and risk tolerance can be met by solution provider systems.</v>
      </c>
    </row>
    <row r="149" spans="1:5" ht="81" customHeight="1">
      <c r="A149" s="74" t="s">
        <v>189</v>
      </c>
      <c r="B149" s="74" t="str">
        <f>VLOOKUP($A149,Questions!$A$3:$W$333,2,0)&amp;""</f>
        <v>Do you have a cryptographic key management process (generation, exchange, storage, safeguards, use, vetting, and replacement) that is documented and currently implemented, for all system components (e.g., database, system, web, etc.)?</v>
      </c>
      <c r="C149" s="74" t="str">
        <f>VLOOKUP($A149,Questions!$A$3:$W$333,18,0)&amp;""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49" s="74" t="str">
        <f>VLOOKUP($A149,Questions!$A$3:$W$333,19,0)&amp;""</f>
        <v>Follow up with the solution provider to ensure that all components of the system are considered. This includes system-to-system, system-to-client, applications, system accounts, etc.</v>
      </c>
      <c r="E149" s="271" t="s">
        <v>585</v>
      </c>
    </row>
    <row r="150" spans="1:5" ht="17.45">
      <c r="A150" s="80" t="str">
        <f>VLOOKUP(LEFT($A151,4),'Auto Responses'!$N$4:$O$38,2,0)&amp;""</f>
        <v xml:space="preserve"> Datacenter</v>
      </c>
      <c r="B150" s="80"/>
      <c r="C150" s="73" t="str">
        <f>Questions!$R$2</f>
        <v>Reason for Question</v>
      </c>
      <c r="D150" s="73" t="str">
        <f>Questions!$S$2</f>
        <v>Follow-Up Inquiries/Responses</v>
      </c>
    </row>
    <row r="151" spans="1:5" ht="56.25" customHeight="1">
      <c r="A151" s="74" t="s">
        <v>216</v>
      </c>
      <c r="B151" s="74" t="str">
        <f>VLOOKUP($A151,Questions!$A$3:$W$333,2,0)&amp;""</f>
        <v>Select your hosting option.</v>
      </c>
      <c r="C151" s="74" t="str">
        <f>VLOOKUP($A151,Questions!$A$3:$W$333,18,0)&amp;""</f>
        <v>Understanding the hosting environment may reveal infrastructure risks that may not be apparent by other means and provides context to the responses provided throughout this HECVAT.</v>
      </c>
      <c r="D151" s="74" t="str">
        <f>VLOOKUP($A151,Questions!$A$3:$W$333,19,0)&amp;""</f>
        <v>Follow-up inquiries for hosting options will be institution/implementation specific.</v>
      </c>
    </row>
    <row r="152" spans="1:5" ht="131.25" customHeight="1">
      <c r="A152" s="74" t="s">
        <v>218</v>
      </c>
      <c r="B152" s="74" t="str">
        <f>VLOOKUP($A152,Questions!$A$3:$W$333,2,0)&amp;""</f>
        <v>Is a SOC 2 Type 2 report available for the hosting environment?</v>
      </c>
      <c r="C152" s="74" t="str">
        <f>VLOOKUP($A152,Questions!$A$3:$W$333,18,0)&amp;""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2" s="74" t="str">
        <f>VLOOKUP($A152,Questions!$A$3:$W$333,19,0)&amp;""</f>
        <v>Follow-up inquiries for additional solution provider's SOC 2 Type 2 reports will be institution/implementation specific.</v>
      </c>
    </row>
    <row r="153" spans="1:5" ht="99.75" customHeight="1">
      <c r="A153" s="74" t="s">
        <v>219</v>
      </c>
      <c r="B153" s="74" t="str">
        <f>VLOOKUP($A153,Questions!$A$3:$W$333,2,0)&amp;""</f>
        <v>Are you generally able to accommodate storing each institution's data within its geographic region?</v>
      </c>
      <c r="C153" s="74" t="str">
        <f>VLOOKUP($A153,Questions!$A$3:$W$333,18,0)&amp;""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3" s="74" t="str">
        <f>VLOOKUP($A153,Questions!$A$3:$W$333,19,0)&amp;""</f>
        <v>If a solution provider is unable to accommodate storing/processing institutional data within specific regions, ask them why they are unable to. Try to determine if it's an infrastructure issue (scalability), a cost-reduction strategy (size/maturity), or some other issue.</v>
      </c>
      <c r="E153" s="68"/>
    </row>
    <row r="154" spans="1:5" ht="64.5" customHeight="1">
      <c r="A154" s="74" t="s">
        <v>220</v>
      </c>
      <c r="B154" s="74" t="str">
        <f>VLOOKUP($A154,Questions!$A$3:$W$333,2,0)&amp;""</f>
        <v>Are the data centers staffed 24 hours a day, seven days a week (i.e., 24 x 7 x 365)?</v>
      </c>
      <c r="C154" s="74" t="str">
        <f>VLOOKUP($A154,Questions!$A$3:$W$333,18,0)&amp;""</f>
        <v>Solution Providers that operate their own datacenter(s) can implement their own monitoring strategy. Use the solution provider's response to this questions to verify/validate other responses related to ownership/co-location/physical security.</v>
      </c>
      <c r="D154" s="74" t="str">
        <f>VLOOKUP($A154,Questions!$A$3:$W$333,19,0)&amp;""</f>
        <v>Follow-up inquiries for data center staffing will be institution/implementation specific.</v>
      </c>
      <c r="E154" s="75"/>
    </row>
    <row r="155" spans="1:5" ht="72" customHeight="1">
      <c r="A155" s="74" t="s">
        <v>221</v>
      </c>
      <c r="B155" s="74" t="str">
        <f>VLOOKUP($A155,Questions!$A$3:$W$333,2,0)&amp;""</f>
        <v>Are your servers separated from other companies via a physical barrier, such as a cage or hard walls?</v>
      </c>
      <c r="C155" s="74" t="str">
        <f>VLOOKUP($A155,Questions!$A$3:$W$333,18,0)&amp;""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5" s="74" t="str">
        <f>VLOOKUP($A155,Questions!$A$3:$W$333,19,0)&amp;""</f>
        <v>Follow-up inquiries for system physical security will be institution/implementation specific.</v>
      </c>
    </row>
    <row r="156" spans="1:5" ht="78" customHeight="1">
      <c r="A156" s="74" t="s">
        <v>222</v>
      </c>
      <c r="B156" s="74" t="str">
        <f>VLOOKUP($A156,Questions!$A$3:$W$333,2,0)&amp;""</f>
        <v>Does a physical barrier fully enclose the physical space, preventing unauthorized physical contact with any of your devices?*</v>
      </c>
      <c r="C156" s="74" t="str">
        <f>VLOOKUP($A156,Questions!$A$3:$W$333,18,0)&amp;""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6" s="74" t="str">
        <f>VLOOKUP($A156,Questions!$A$3:$W$333,19,0)&amp;""</f>
        <v>Follow-up inquiries for system physical security will be institution/implementation specific.</v>
      </c>
    </row>
    <row r="157" spans="1:5" ht="68.25" customHeight="1">
      <c r="A157" s="74" t="s">
        <v>223</v>
      </c>
      <c r="B157" s="74" t="str">
        <f>VLOOKUP($A157,Questions!$A$3:$W$333,2,0)&amp;""</f>
        <v>Are your primary and secondary data centers geographically diverse?</v>
      </c>
      <c r="C157" s="74" t="str">
        <f>VLOOKUP($A157,Questions!$A$3:$W$333,18,0)&amp;""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7" s="74" t="str">
        <f>VLOOKUP($A157,Questions!$A$3:$W$333,19,0)&amp;""</f>
        <v>Follow-up inquiries for geographic diversity in datacenters will be institution/implementation specific.</v>
      </c>
    </row>
    <row r="158" spans="1:5" ht="67.5" customHeight="1">
      <c r="A158" s="74" t="s">
        <v>225</v>
      </c>
      <c r="B158" s="74" t="str">
        <f>VLOOKUP($A158,Questions!$A$3:$W$333,2,0)&amp;""</f>
        <v>Is the service hosted in a high-availability environment?</v>
      </c>
      <c r="C158" s="74" t="str">
        <f>VLOOKUP($A158,Questions!$A$3:$W$333,18,0)&amp;""</f>
        <v>In the context of the CIA triad, this question is focused on the availability of a system (or set of systems).</v>
      </c>
      <c r="D158" s="74" t="str">
        <f>VLOOKUP($A158,Questions!$A$3:$W$333,19,0)&amp;""</f>
        <v>The weight placed on the solution provider's response will be specific to the institution's use case and solution requirements.</v>
      </c>
    </row>
    <row r="159" spans="1:5" ht="36" customHeight="1">
      <c r="A159" s="74" t="s">
        <v>227</v>
      </c>
      <c r="B159" s="74" t="str">
        <f>VLOOKUP($A159,Questions!$A$3:$W$333,2,0)&amp;""</f>
        <v>Is redundant power available for all data centers where institutional data will reside?</v>
      </c>
      <c r="C159" s="74" t="str">
        <f>VLOOKUP($A159,Questions!$A$3:$W$333,18,0)&amp;""</f>
        <v>In the context of the CIA triad, this question is focused on the availability of a system (or set of systems).</v>
      </c>
      <c r="D159" s="74" t="str">
        <f>VLOOKUP($A159,Questions!$A$3:$W$333,19,0)&amp;""</f>
        <v>The weight placed on the solution provider's response will be specific to the institution's use case and solution requirements.</v>
      </c>
    </row>
    <row r="160" spans="1:5" ht="71.25" customHeight="1">
      <c r="A160" s="74" t="s">
        <v>228</v>
      </c>
      <c r="B160" s="74" t="str">
        <f>VLOOKUP($A160,Questions!$A$3:$W$333,2,0)&amp;""</f>
        <v>Are redundant power strategies tested?*</v>
      </c>
      <c r="C160" s="74" t="str">
        <f>VLOOKUP($A160,Questions!$A$3:$W$333,18,0)&amp;""</f>
        <v>Installing (potential) redundant power and regularly testing strategies to ensure they will work when needed are very different. Vague responses to this question should be met with concern and appropriate follow up, based on your institution's risk tolerance.</v>
      </c>
      <c r="D160" s="74" t="str">
        <f>VLOOKUP($A160,Questions!$A$3:$W$333,19,0)&amp;""</f>
        <v>Follow-up inquiries for redundant power testing details will be institution/implementation specific.</v>
      </c>
      <c r="E160" s="77"/>
    </row>
    <row r="161" spans="1:5" ht="53.25" customHeight="1">
      <c r="A161" s="74" t="s">
        <v>229</v>
      </c>
      <c r="B161" s="74" t="str">
        <f>VLOOKUP($A161,Questions!$A$3:$W$333,2,0)&amp;""</f>
        <v>Does the center where the data will reside have cooling and fire-suppression systems that are active and regularly tested?</v>
      </c>
      <c r="C161" s="74" t="str">
        <f>VLOOKUP($A161,Questions!$A$3:$W$333,18,0)&amp;""</f>
        <v>Installing appropriate environmental controls is crucial to maintaining the integrity of the hosting site. Vague responses to this question should be met with concern and appropriate follow up, based on your institutions risk tolerance.</v>
      </c>
      <c r="D161" s="74" t="str">
        <f>VLOOKUP($A161,Questions!$A$3:$W$333,19,0)&amp;""</f>
        <v>Follow-up inquiries for cooling and fire suppression systems will be institution/implementation specific.</v>
      </c>
    </row>
    <row r="162" spans="1:5" ht="52.5" customHeight="1">
      <c r="A162" s="74" t="s">
        <v>230</v>
      </c>
      <c r="B162" s="74" t="str">
        <f>VLOOKUP($A162,Questions!$A$3:$W$333,2,0)&amp;""</f>
        <v>Do you have Internet Service Provider (ISP) redundancy?</v>
      </c>
      <c r="C162" s="74" t="str">
        <f>VLOOKUP($A162,Questions!$A$3:$W$333,18,0)&amp;""</f>
        <v>In the context of the CIA triad, this question is focused on the availability of a system (or set of systems).</v>
      </c>
      <c r="D162" s="74" t="str">
        <f>VLOOKUP($A162,Questions!$A$3:$W$333,19,0)&amp;""</f>
        <v>The weight placed on the solution provider's response will be specific to the institution's use case and solution requirements.</v>
      </c>
    </row>
    <row r="163" spans="1:5" ht="39" customHeight="1">
      <c r="A163" s="74" t="s">
        <v>231</v>
      </c>
      <c r="B163" s="74" t="str">
        <f>VLOOKUP($A163,Questions!$A$3:$W$333,2,0)&amp;""</f>
        <v>Does every data center where the institution's data will reside have multiple telephone company or network provider entrances to the facility?</v>
      </c>
      <c r="C163" s="74" t="str">
        <f>VLOOKUP($A163,Questions!$A$3:$W$333,18,0)&amp;""</f>
        <v>In the context of the CIA triad, this question is focused on the availability of a system (or set of systems).</v>
      </c>
      <c r="D163" s="74" t="str">
        <f>VLOOKUP($A163,Questions!$A$3:$W$333,19,0)&amp;""</f>
        <v>The weight placed on the solution provider's response will be specific to the institution's use case and solution requirements.</v>
      </c>
    </row>
    <row r="164" spans="1:5" ht="56.25" customHeight="1">
      <c r="A164" s="74" t="s">
        <v>232</v>
      </c>
      <c r="B164" s="74" t="str">
        <f>VLOOKUP($A164,Questions!$A$3:$W$333,2,0)&amp;""</f>
        <v>Do you require multifactor authentication for all administrative accounts in your environment?</v>
      </c>
      <c r="C164" s="74" t="str">
        <f>VLOOKUP($A164,Questions!$A$3:$W$333,18,0)&amp;""</f>
        <v>2FA/MFA, implemented correctly, strengthens the security state of a system. 2FA/MFA is commonly implemented and in many use cases is a requirement for account protection purposes.</v>
      </c>
      <c r="D164" s="74" t="str">
        <f>VLOOKUP($A164,Questions!$A$3:$W$333,19,0)&amp;""</f>
        <v>Ask the solution provider about hardware and software options, future roadmap for implementations and support, etc.</v>
      </c>
    </row>
    <row r="165" spans="1:5" ht="51" customHeight="1">
      <c r="A165" s="74" t="s">
        <v>234</v>
      </c>
      <c r="B165" s="74" t="str">
        <f>VLOOKUP($A165,Questions!$A$3:$W$333,2,0)&amp;""</f>
        <v>Are you using your cloud provider's available hardening tools or pre-hardened images?</v>
      </c>
      <c r="C165" s="74" t="str">
        <f>VLOOKUP($A165,Questions!$A$3:$W$333,18,0)&amp;""</f>
        <v>In the context of the CIA triad, this question is focused on the integrity of a system (or set of systems).</v>
      </c>
      <c r="D165" s="74" t="str">
        <f>VLOOKUP($A165,Questions!$A$3:$W$333,19,0)&amp;""</f>
        <v>Ask the solution provider about their system lifecycle practices and security methodology.</v>
      </c>
    </row>
    <row r="166" spans="1:5" ht="83.25" customHeight="1">
      <c r="A166" s="74" t="s">
        <v>235</v>
      </c>
      <c r="B166" s="74" t="str">
        <f>VLOOKUP($A166,Questions!$A$3:$W$333,2,0)&amp;""</f>
        <v>Does your cloud solution provider have access to your encryption keys?</v>
      </c>
      <c r="C166" s="74" t="str">
        <f>VLOOKUP($A166,Questions!$A$3:$W$333,18,0)&amp;""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6" s="74" t="str">
        <f>VLOOKUP($A166,Questions!$A$3:$W$333,19,0)&amp;""</f>
        <v>Follow up with the solution provider to ensure that all components of the system are considered. This includes system-to-system, system-to-client, applications, system accounts, etc.</v>
      </c>
      <c r="E166" s="77"/>
    </row>
    <row r="167" spans="1:5" ht="17.45">
      <c r="A167" s="80" t="str">
        <f>VLOOKUP(LEFT($A168,4),'Auto Responses'!$N$4:$O$38,2,0)&amp;""</f>
        <v xml:space="preserve"> Firewalls, IDS, IPS, and Networking</v>
      </c>
      <c r="B167" s="80"/>
      <c r="C167" s="73" t="str">
        <f>Questions!$R$2</f>
        <v>Reason for Question</v>
      </c>
      <c r="D167" s="73" t="str">
        <f>Questions!$S$2</f>
        <v>Follow-Up Inquiries/Responses</v>
      </c>
    </row>
    <row r="168" spans="1:5" ht="40.5">
      <c r="A168" s="74" t="s">
        <v>236</v>
      </c>
      <c r="B168" s="74" t="str">
        <f>VLOOKUP($A168,Questions!$A$3:$W$333,2,0)&amp;""</f>
        <v>Are you utilizing a stateful packet inspection (SPI) firewall?*</v>
      </c>
      <c r="C168" s="74" t="str">
        <f>VLOOKUP($A168,Questions!$A$3:$W$333,18,0)&amp;""</f>
        <v>The use case, vendor infrastructure, and types of services offered will greatly affect the need for various firewalling devices. The focus of this question is integrity, ensuring that the systems hosting institutional data are limited in need-only communications.</v>
      </c>
      <c r="D168" s="74" t="str">
        <f>VLOOKUP($A168,Questions!$A$3:$W$333,19,0)&amp;""</f>
        <v>Follow-up inquiries for firewall capabilities will be institution/implementation specific.</v>
      </c>
    </row>
    <row r="169" spans="1:5" ht="63.75" customHeight="1">
      <c r="A169" s="74" t="s">
        <v>237</v>
      </c>
      <c r="B169" s="74" t="str">
        <f>VLOOKUP($A169,Questions!$A$3:$W$333,2,0)&amp;""</f>
        <v>Do you have a documented policy for firewall change requests?*</v>
      </c>
      <c r="C169" s="74" t="str">
        <f>VLOOKUP($A169,Questions!$A$3:$W$333,18,0)&amp;""</f>
        <v>In the context of the CIA triad, this question is focused on system integrity, ensuring that system changes are only executed by authorized users. Any change to a verified, known, secure environment should be carefully evaluated by stakeholders in a structured manner.</v>
      </c>
      <c r="D169" s="74" t="str">
        <f>VLOOKUP($A169,Questions!$A$3:$W$333,19,0)&amp;""</f>
        <v>Follow-up inquiries for firewall change requests will be institution/implementation specific.</v>
      </c>
      <c r="E169" s="68"/>
    </row>
    <row r="170" spans="1:5" ht="71.25" customHeight="1">
      <c r="A170" s="74" t="s">
        <v>238</v>
      </c>
      <c r="B170" s="74" t="str">
        <f>VLOOKUP($A170,Questions!$A$3:$W$333,2,0)&amp;""</f>
        <v>Have you implemented an intrusion detection system (network-based)?*</v>
      </c>
      <c r="C170" s="74" t="str">
        <f>VLOOKUP($A170,Questions!$A$3:$W$333,18,0)&amp;""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0" s="74" t="str">
        <f>VLOOKUP($A170,Questions!$A$3:$W$333,19,0)&amp;""</f>
        <v>A security program with limited resources for event detection is not effective. Inquiries should include training for staff, reasoning behind not using IDS technologies, and how systems are monitored. Additional questions about a SIEM and other tool may be appropriate.</v>
      </c>
      <c r="E170" s="75"/>
    </row>
    <row r="171" spans="1:5" ht="72" customHeight="1">
      <c r="A171" s="74" t="s">
        <v>239</v>
      </c>
      <c r="B171" s="74" t="str">
        <f>VLOOKUP($A171,Questions!$A$3:$W$333,2,0)&amp;""</f>
        <v>Do you employ host-based intrusion detection?*</v>
      </c>
      <c r="C171" s="74" t="str">
        <f>VLOOKUP($A171,Questions!$A$3:$W$333,18,0)&amp;""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1" s="74" t="str">
        <f>VLOOKUP($A171,Questions!$A$3:$W$333,19,0)&amp;""</f>
        <v>Ask the solution provider to summarize why host-based intrusion detection tools are not implemented in their environment. What compensating controls are in place to detect configuration changes and/or failures of integrity?</v>
      </c>
    </row>
    <row r="172" spans="1:5" ht="57.75" customHeight="1">
      <c r="A172" s="74" t="s">
        <v>240</v>
      </c>
      <c r="B172" s="74" t="str">
        <f>VLOOKUP($A172,Questions!$A$3:$W$333,2,0)&amp;""</f>
        <v>Are audit logs available for all changes to the network, firewall, IDS, and IPS systems?*</v>
      </c>
      <c r="C172" s="74" t="str">
        <f>VLOOKUP($A172,Questions!$A$3:$W$333,18,0)&amp;""</f>
        <v>Strong logging capabilities are vital to the proper management of a network. Implementing an immature system that lacks sufficient logging capabilities exposes an institution to great risk.</v>
      </c>
      <c r="D172" s="74" t="str">
        <f>VLOOKUP($A172,Questions!$A$3:$W$333,19,0)&amp;""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row>
    <row r="173" spans="1:5" ht="51" customHeight="1">
      <c r="A173" s="74" t="s">
        <v>241</v>
      </c>
      <c r="B173" s="74" t="str">
        <f>VLOOKUP($A173,Questions!$A$3:$W$333,2,0)&amp;""</f>
        <v>Is authority for firewall change approval documented? Please list approver names or titles in Additional Info.</v>
      </c>
      <c r="C173" s="74" t="str">
        <f>VLOOKUP($A173,Questions!$A$3:$W$333,18,0)&amp;""</f>
        <v>Modifications to firewall rule sets can have significant repercussions. To ensure the integrity of the rule set, this question targets the individual (or responsible party) for changes and the reasoning behind their authority.</v>
      </c>
      <c r="D173" s="74" t="str">
        <f>VLOOKUP($A173,Questions!$A$3:$W$333,19,0)&amp;""</f>
        <v>Ensure that a separation of duties exists in network security configurations. Pay close attention to responsibility overlap in small organizations, where staff often fill multiple roles.</v>
      </c>
    </row>
    <row r="174" spans="1:5" ht="72.75" customHeight="1">
      <c r="A174" s="74" t="s">
        <v>243</v>
      </c>
      <c r="B174" s="74" t="str">
        <f>VLOOKUP($A174,Questions!$A$3:$W$333,2,0)&amp;""</f>
        <v>Have you implemented an intrusion prevention system (network-based)?</v>
      </c>
      <c r="C174" s="74" t="str">
        <f>VLOOKUP($A174,Questions!$A$3:$W$333,18,0)&amp;""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4" s="74" t="str">
        <f>VLOOKUP($A174,Questions!$A$3:$W$333,19,0)&amp;""</f>
        <v>A security program with limited resources for active prevention is inefficient. Inquiries should include training for staff, reasoning behind not using IPS technologies, and how systems are actively protected and how malicious activity is stopped.</v>
      </c>
    </row>
    <row r="175" spans="1:5" ht="72.75" customHeight="1">
      <c r="A175" s="74" t="s">
        <v>244</v>
      </c>
      <c r="B175" s="74" t="str">
        <f>VLOOKUP($A175,Questions!$A$3:$W$333,2,0)&amp;""</f>
        <v>Do you employ host-based intrusion prevention?</v>
      </c>
      <c r="C175" s="74" t="str">
        <f>VLOOKUP($A175,Questions!$A$3:$W$333,18,0)&amp;""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5" s="74" t="str">
        <f>VLOOKUP($A175,Questions!$A$3:$W$333,19,0)&amp;""</f>
        <v>Ask the solution provider to summarize why host-based intrusion prevention tools are not implemented in their environment. What compensating controls are in place to detect malicious activity and to actively prevent its function?</v>
      </c>
    </row>
    <row r="176" spans="1:5" ht="66.75" customHeight="1">
      <c r="A176" s="74" t="s">
        <v>245</v>
      </c>
      <c r="B176" s="74" t="str">
        <f>VLOOKUP($A176,Questions!$A$3:$W$333,2,0)&amp;""</f>
        <v>Are you employing any next-generation persistent threat (NGPT) monitoring?</v>
      </c>
      <c r="C176" s="74" t="str">
        <f>VLOOKUP($A176,Questions!$A$3:$W$333,18,0)&amp;""</f>
        <v>This question is primarily focused on determining the maturity of a solution provider's security program and their ability to implement and operate cutting-edge technologies. Investment in advanced technologies may indicate appropriate security program capabilities.</v>
      </c>
      <c r="D176" s="74" t="str">
        <f>VLOOKUP($A176,Questions!$A$3:$W$333,19,0)&amp;""</f>
        <v>Follow-up inquiries for next-generation persistent threat monitoring will be institution/implementation specific.</v>
      </c>
    </row>
    <row r="177" spans="1:5" ht="70.5" customHeight="1">
      <c r="A177" s="74" t="s">
        <v>246</v>
      </c>
      <c r="B177" s="74" t="str">
        <f>VLOOKUP($A177,Questions!$A$3:$W$333,2,0)&amp;""</f>
        <v>Is intrusion monitoring performed internally or by a third-party service?</v>
      </c>
      <c r="C177" s="74" t="str">
        <f>VLOOKUP($A177,Questions!$A$3:$W$333,18,0)&amp;""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7" s="74" t="str">
        <f>VLOOKUP($A177,Questions!$A$3:$W$333,19,0)&amp;""</f>
        <v>Follow-up inquiries for intrusion monitoring will be institution/implementation specific.</v>
      </c>
    </row>
    <row r="178" spans="1:5" ht="63.75" customHeight="1">
      <c r="A178" s="74" t="s">
        <v>247</v>
      </c>
      <c r="B178" s="74" t="str">
        <f>VLOOKUP($A178,Questions!$A$3:$W$333,2,0)&amp;""</f>
        <v>Do you monitor for intrusions on a 24 x 7 x 365 basis?</v>
      </c>
      <c r="C178" s="74" t="str">
        <f>VLOOKUP($A178,Questions!$A$3:$W$333,18,0)&amp;""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8" s="74" t="str">
        <f>VLOOKUP($A178,Questions!$A$3:$W$333,19,0)&amp;""</f>
        <v>Follow-up inquiries for 24 x 7 x 365 monitoring will be institution/implementation specific.</v>
      </c>
      <c r="E178" s="271" t="s">
        <v>585</v>
      </c>
    </row>
    <row r="179" spans="1:5" ht="17.45">
      <c r="A179" s="80" t="str">
        <f>VLOOKUP(LEFT($A180,4),'Auto Responses'!$N$4:$O$38,2,0)&amp;""</f>
        <v xml:space="preserve"> Policies, Processes, and Procedures</v>
      </c>
      <c r="B179" s="80"/>
      <c r="C179" s="73" t="str">
        <f>Questions!$R$2</f>
        <v>Reason for Question</v>
      </c>
      <c r="D179" s="73" t="str">
        <f>Questions!$S$2</f>
        <v>Follow-Up Inquiries/Responses</v>
      </c>
    </row>
    <row r="180" spans="1:5" ht="69" customHeight="1">
      <c r="A180" s="74" t="s">
        <v>105</v>
      </c>
      <c r="B180" s="74" t="str">
        <f>VLOOKUP($A180,Questions!$A$3:$W$333,2,0)&amp;""</f>
        <v>Do you have a documented patch management process?*</v>
      </c>
      <c r="C180" s="74" t="str">
        <f>VLOOKUP($A180,Questions!$A$3:$W$333,18,0)&amp;""</f>
        <v>In the context of the CIA triad, this question is focused on system integrity, ensuring that system changes are only executed according to policy. Additionally, it is expected that devices used to access the solution provider's systems are properly managed and secured.</v>
      </c>
      <c r="D180" s="74" t="str">
        <f>VLOOKUP($A180,Questions!$A$3:$W$333,19,0)&amp;""</f>
        <v>Follow up with a robust question set if the solution provider cannot clearly state full control of their system patching strategy. Questions about patch testing, testing environments, threat mitigation, incident remediation, etc., are appropriate.</v>
      </c>
    </row>
    <row r="181" spans="1:5" ht="51" customHeight="1">
      <c r="A181" s="74" t="s">
        <v>106</v>
      </c>
      <c r="B181" s="74" t="str">
        <f>VLOOKUP($A181,Questions!$A$3:$W$333,2,0)&amp;""</f>
        <v>Can your organization comply with institutional policies on privacy and data protection with regard to users of institutional systems, if required?*</v>
      </c>
      <c r="C181" s="74" t="str">
        <f>VLOOKUP($A181,Questions!$A$3:$W$333,18,0)&amp;""</f>
        <v>This is a general inquiry to determine if the solution provider has reviewed the institution's policies and is committed to complying with them.</v>
      </c>
      <c r="D181" s="74" t="str">
        <f>VLOOKUP($A181,Questions!$A$3:$W$333,19,0)&amp;""</f>
        <v>If a solution provider is vague in their response, follow up with direct questions about the institution's policies and ensure the expectation of compliance is clear with the solution provider.</v>
      </c>
      <c r="E181" s="68"/>
    </row>
    <row r="182" spans="1:5" ht="43.5" customHeight="1">
      <c r="A182" s="74" t="s">
        <v>108</v>
      </c>
      <c r="B182" s="74" t="str">
        <f>VLOOKUP($A182,Questions!$A$3:$W$333,2,0)&amp;""</f>
        <v>Is your company subject to the institution's geographic region's laws and regulations?*</v>
      </c>
      <c r="C182" s="74" t="str">
        <f>VLOOKUP($A182,Questions!$A$3:$W$333,18,0)&amp;""</f>
        <v>This is a general inquiry to determine if the solution provider is well-versed in applicable laws and regulations that apply in the institution's region of business operation.</v>
      </c>
      <c r="D182" s="74" t="str">
        <f>VLOOKUP($A182,Questions!$A$3:$W$333,19,0)&amp;""</f>
        <v>If a solution provider is vague in their response, follow up with direct questions about doing business in your state/region/country and any laws that are pertinent to the institution.</v>
      </c>
      <c r="E182" s="75"/>
    </row>
    <row r="183" spans="1:5" ht="65.25" customHeight="1">
      <c r="A183" s="74" t="s">
        <v>109</v>
      </c>
      <c r="B183" s="74" t="str">
        <f>VLOOKUP($A183,Questions!$A$3:$W$333,2,0)&amp;""</f>
        <v>Can you accommodate encryption requirements using open standards?</v>
      </c>
      <c r="C183" s="74" t="str">
        <f>VLOOKUP($A183,Questions!$A$3:$W$333,18,0)&amp;""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83" s="74" t="str">
        <f>VLOOKUP($A183,Questions!$A$3:$W$333,19,0)&amp;""</f>
        <v>If the solution provider cannot accommodate open standards encryption requirements, direct them to NIST's Cryptographic Standards and Guidelines document &lt;https://csrc.nist.gov/Projects/Cryptographic-Standards-and-Guidelines&gt;.</v>
      </c>
    </row>
    <row r="184" spans="1:5" ht="58.5" customHeight="1">
      <c r="A184" s="74" t="s">
        <v>110</v>
      </c>
      <c r="B184" s="74" t="str">
        <f>VLOOKUP($A184,Questions!$A$3:$W$333,2,0)&amp;""</f>
        <v>Do you have a documented systems development life cycle (SDLC)?</v>
      </c>
      <c r="C184" s="74" t="str">
        <f>VLOOKUP($A184,Questions!$A$3:$W$333,18,0)&amp;""</f>
        <v>Mature solution lifecycle management can position a solution provider to sufficiently plan, implement, and manage systems that better protect institutional data.</v>
      </c>
      <c r="D184" s="74" t="str">
        <f>VLOOKUP($A184,Questions!$A$3:$W$333,19,0)&amp;""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185" spans="1:5" ht="65.25" customHeight="1">
      <c r="A185" s="74" t="s">
        <v>112</v>
      </c>
      <c r="B185" s="74" t="str">
        <f>VLOOKUP($A185,Questions!$A$3:$W$333,2,0)&amp;""</f>
        <v>Do you perform background screenings or multi-state background checks on all employees prior to their first day of work?</v>
      </c>
      <c r="C185" s="74" t="str">
        <f>VLOOKUP($A185,Questions!$A$3:$W$333,18,0)&amp;""</f>
        <v>The use of detective and preventive controls in the hiring process serves a valuable role in protecting institutional data. As these are often HR documented policies, a solution provider should have their practices well-documented and ready for review, upon request.</v>
      </c>
      <c r="D185" s="74" t="str">
        <f>VLOOKUP($A185,Questions!$A$3:$W$333,19,0)&amp;""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186" spans="1:5" ht="56.25" customHeight="1">
      <c r="A186" s="74" t="s">
        <v>114</v>
      </c>
      <c r="B186" s="74" t="str">
        <f>VLOOKUP($A186,Questions!$A$3:$W$333,2,0)&amp;""</f>
        <v>Do you require new employees to fill out agreements and review policies?</v>
      </c>
      <c r="C186" s="74" t="str">
        <f>VLOOKUP($A186,Questions!$A$3:$W$333,18,0)&amp;""</f>
        <v>Setting the expectation of performance and increasing awareness of security-related responsibilities are part of these initial-hiring documents. Oftentimes these agreements and reviews are conducted during orientation for new employees.</v>
      </c>
      <c r="D186" s="74" t="str">
        <f>VLOOKUP($A186,Questions!$A$3:$W$333,19,0)&amp;""</f>
        <v>If a solution provider's practices are not clear, inquire about training requirements for employees, especially the frequency and scope of content.</v>
      </c>
    </row>
    <row r="187" spans="1:5" ht="141.75" customHeight="1">
      <c r="A187" s="74" t="s">
        <v>116</v>
      </c>
      <c r="B187" s="74" t="str">
        <f>VLOOKUP($A187,Questions!$A$3:$W$333,2,0)&amp;""</f>
        <v>Do you have a documented information security policy?</v>
      </c>
      <c r="C187" s="74" t="str">
        <f>VLOOKUP($A187,Questions!$A$3:$W$333,18,0)&amp;""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187" s="74" t="str">
        <f>VLOOKUP($A187,Questions!$A$3:$W$333,19,0)&amp;""</f>
        <v>If the solution provider does not have an incident response plan, point them to the NIST Computer Security Incident Handling Guide &lt;https://csrc.nist.gov/publications/detail/sp/800-61/rev-2/final&gt;.</v>
      </c>
    </row>
    <row r="188" spans="1:5" ht="70.5" customHeight="1">
      <c r="A188" s="74" t="s">
        <v>118</v>
      </c>
      <c r="B188" s="74" t="str">
        <f>VLOOKUP($A188,Questions!$A$3:$W$333,2,0)&amp;""</f>
        <v>Are information security principles designed into the product lifecycle?</v>
      </c>
      <c r="C188" s="74" t="str">
        <f>VLOOKUP($A188,Questions!$A$3:$W$333,18,0)&amp;""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88" s="74" t="str">
        <f>VLOOKUP($A188,Questions!$A$3:$W$333,19,0)&amp;""</f>
        <v>If information security principles are not designed into the product lifecycle, point the solution provider to OWASP's Secure Coding Practices - Quick Reference Guide &lt;https://www.owasp.org/index.php/OWASP_Secure_Coding_Practices_-_Quick_Reference_Guide&gt;.</v>
      </c>
    </row>
    <row r="189" spans="1:5" ht="39" customHeight="1">
      <c r="A189" s="74" t="s">
        <v>120</v>
      </c>
      <c r="B189" s="74" t="str">
        <f>VLOOKUP($A189,Questions!$A$3:$W$333,2,0)&amp;""</f>
        <v>Will you comply with applicable breach notification laws?</v>
      </c>
      <c r="C189" s="74" t="str">
        <f>VLOOKUP($A189,Questions!$A$3:$W$333,18,0)&amp;""</f>
        <v>This is a general inquiry to determine if the solution provider is well-versed in applicable laws and regulations that apply in the institution's region of business operation.</v>
      </c>
      <c r="D189" s="74" t="str">
        <f>VLOOKUP($A189,Questions!$A$3:$W$333,19,0)&amp;""</f>
        <v>If a solution provider is vague in their response, follow up with direct questions about doing business in your state/region/country and any laws that are pertinent to the institution.</v>
      </c>
    </row>
    <row r="190" spans="1:5" ht="68.25" customHeight="1">
      <c r="A190" s="74" t="s">
        <v>122</v>
      </c>
      <c r="B190" s="74" t="str">
        <f>VLOOKUP($A190,Questions!$A$3:$W$333,2,0)&amp;""</f>
        <v>Do you have an information security awareness program?</v>
      </c>
      <c r="C190" s="74" t="str">
        <f>VLOOKUP($A190,Questions!$A$3:$W$333,18,0)&amp;""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0" s="74" t="str">
        <f>VLOOKUP($A190,Questions!$A$3:$W$333,19,0)&amp;""</f>
        <v>Follow-up inquiries for information security awareness programs will be institution/implementation specific.</v>
      </c>
      <c r="E190" s="77"/>
    </row>
    <row r="191" spans="1:5" ht="66.75" customHeight="1">
      <c r="A191" s="74" t="s">
        <v>124</v>
      </c>
      <c r="B191" s="74" t="str">
        <f>VLOOKUP($A191,Questions!$A$3:$W$333,2,0)&amp;""</f>
        <v>Is security awareness training mandatory for all employees?</v>
      </c>
      <c r="C191" s="74" t="str">
        <f>VLOOKUP($A191,Questions!$A$3:$W$333,18,0)&amp;""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1" s="74" t="str">
        <f>VLOOKUP($A191,Questions!$A$3:$W$333,19,0)&amp;""</f>
        <v>Follow-up inquiries for information security awareness programs will be institution/implementation specific.</v>
      </c>
    </row>
    <row r="192" spans="1:5" ht="66.75" customHeight="1">
      <c r="A192" s="74" t="s">
        <v>126</v>
      </c>
      <c r="B192" s="74" t="str">
        <f>VLOOKUP($A192,Questions!$A$3:$W$333,2,0)&amp;""</f>
        <v>Do you have process and procedure(s) documented, and currently followed, that require a review and update of the access list(s) for privileged accounts?</v>
      </c>
      <c r="C192" s="74" t="str">
        <f>VLOOKUP($A192,Questions!$A$3:$W$333,18,0)&amp;""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192" s="74" t="str">
        <f>VLOOKUP($A192,Questions!$A$3:$W$333,19,0)&amp;""</f>
        <v>Ask the solution provider to summarize their implemented policies and/or procedures.</v>
      </c>
    </row>
    <row r="193" spans="1:5" ht="71.25" customHeight="1">
      <c r="A193" s="74" t="s">
        <v>128</v>
      </c>
      <c r="B193" s="74" t="str">
        <f>VLOOKUP($A193,Questions!$A$3:$W$333,2,0)&amp;""</f>
        <v>Do you have documented, and currently implemented, internal audit processes and procedures?</v>
      </c>
      <c r="C193" s="74" t="str">
        <f>VLOOKUP($A193,Questions!$A$3:$W$333,18,0)&amp;""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193" s="74" t="str">
        <f>VLOOKUP($A193,Questions!$A$3:$W$333,19,0)&amp;""</f>
        <v>Follow-up inquiries for internal audit processes and procedures will be institution/implementation specific.</v>
      </c>
      <c r="E193" s="68"/>
    </row>
    <row r="194" spans="1:5" ht="44.25" customHeight="1">
      <c r="A194" s="74" t="s">
        <v>130</v>
      </c>
      <c r="B194" s="74" t="str">
        <f>VLOOKUP($A194,Questions!$A$3:$W$333,2,0)&amp;""</f>
        <v>Does your organization have physical security controls and policies in place?</v>
      </c>
      <c r="C194" s="74" t="str">
        <f>VLOOKUP($A194,Questions!$A$3:$W$333,18,0)&amp;""</f>
        <v>This question aims to understand the physical security state of the solution provider's operating environment and whether or not physical assets are appropriately protected.</v>
      </c>
      <c r="D194" s="74" t="str">
        <f>VLOOKUP($A194,Questions!$A$3:$W$333,19,0)&amp;""</f>
        <v>Follow-up inquiries for physical security controls and policies will be institution/implementation specific.</v>
      </c>
      <c r="E194" s="271" t="s">
        <v>585</v>
      </c>
    </row>
    <row r="195" spans="1:5" ht="17.45">
      <c r="A195" s="80" t="str">
        <f>VLOOKUP(LEFT($A196,4),'Auto Responses'!$N$4:$O$38,2,0)&amp;""</f>
        <v xml:space="preserve"> Incident Handling</v>
      </c>
      <c r="B195" s="80"/>
      <c r="C195" s="73" t="str">
        <f>Questions!$R$2</f>
        <v>Reason for Question</v>
      </c>
      <c r="D195" s="73" t="str">
        <f>Questions!$S$2</f>
        <v>Follow-Up Inquiries/Responses</v>
      </c>
    </row>
    <row r="196" spans="1:5" ht="96.75" customHeight="1">
      <c r="A196" s="74" t="s">
        <v>248</v>
      </c>
      <c r="B196" s="74" t="str">
        <f>VLOOKUP($A196,Questions!$A$3:$W$333,2,0)&amp;""</f>
        <v>Do you have a formal incident response plan?</v>
      </c>
      <c r="C196" s="74" t="str">
        <f>VLOOKUP($A196,Questions!$A$3:$W$333,18,0)&amp;""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96" s="74" t="str">
        <f>VLOOKUP($A196,Questions!$A$3:$W$333,19,0)&amp;""</f>
        <v>If the solution provider does not have an incident response plan, direct them to the NIST Computer Security Incident Handling Guide &lt;https://csrc.nist.gov/publications/detail/sp/800-61/rev-2/final&gt;.</v>
      </c>
    </row>
    <row r="197" spans="1:5" ht="72.75" customHeight="1">
      <c r="A197" s="74" t="s">
        <v>249</v>
      </c>
      <c r="B197" s="74" t="str">
        <f>VLOOKUP($A197,Questions!$A$3:$W$333,2,0)&amp;""</f>
        <v>Do you either have an internal incident response team or retain an external team?</v>
      </c>
      <c r="C197" s="74" t="str">
        <f>VLOOKUP($A197,Questions!$A$3:$W$333,18,0)&amp;""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97" s="74" t="str">
        <f>VLOOKUP($A197,Questions!$A$3:$W$333,19,0)&amp;""</f>
        <v>If the solution provider does not have an incident response plan, direct them to the NIST Computer Security Incident Handling Guide &lt;https://csrc.nist.gov/publications/detail/sp/800-61/rev-2/final&gt;.</v>
      </c>
    </row>
    <row r="198" spans="1:5" ht="74.25" customHeight="1">
      <c r="A198" s="74" t="s">
        <v>250</v>
      </c>
      <c r="B198" s="74" t="str">
        <f>VLOOKUP($A198,Questions!$A$3:$W$333,2,0)&amp;""</f>
        <v>Do you have the capability to respond to incidents on a 24 x 7 x 365 basis?</v>
      </c>
      <c r="C198" s="74" t="str">
        <f>VLOOKUP($A198,Questions!$A$3:$W$333,18,0)&amp;""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98" s="74" t="str">
        <f>VLOOKUP($A198,Questions!$A$3:$W$333,19,0)&amp;""</f>
        <v>If the solution provider does not have an incident response team, direct them to the NIST Computer Security Incident Handling Guide &lt;https://csrc.nist.gov/publications/detail/sp/800-61/rev-2/final&gt;.</v>
      </c>
    </row>
    <row r="199" spans="1:5" ht="81" customHeight="1">
      <c r="A199" s="74" t="s">
        <v>251</v>
      </c>
      <c r="B199" s="74" t="str">
        <f>VLOOKUP($A199,Questions!$A$3:$W$333,2,0)&amp;""</f>
        <v>Do you carry cyber-risk insurance to protect against unforeseen service outages, data that is lost or stolen, and security incidents?</v>
      </c>
      <c r="C199" s="74" t="str">
        <f>VLOOKUP($A199,Questions!$A$3:$W$333,18,0)&amp;""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99" s="74" t="str">
        <f>VLOOKUP($A199,Questions!$A$3:$W$333,19,0)&amp;""</f>
        <v>If the solution provider does not have an incident response plan, point them to the NIST Computer Security Incident Handling Guide &lt;https://csrc.nist.gov/publications/detail/sp/800-61/rev-2/final&gt;.</v>
      </c>
      <c r="E199" s="271" t="s">
        <v>585</v>
      </c>
    </row>
    <row r="200" spans="1:5" ht="17.45">
      <c r="A200" s="80" t="str">
        <f>VLOOKUP(LEFT($A201,4),'Auto Responses'!$N$4:$O$38,2,0)&amp;""</f>
        <v xml:space="preserve"> Vulnerability Management</v>
      </c>
      <c r="B200" s="80"/>
      <c r="C200" s="73" t="str">
        <f>Questions!$R$2</f>
        <v>Reason for Question</v>
      </c>
      <c r="D200" s="73" t="str">
        <f>Questions!$S$2</f>
        <v>Follow-Up Inquiries/Responses</v>
      </c>
    </row>
    <row r="201" spans="1:5" ht="54">
      <c r="A201" s="74" t="s">
        <v>252</v>
      </c>
      <c r="B201" s="74" t="str">
        <f>VLOOKUP($A201,Questions!$A$3:$W$333,2,0)&amp;""</f>
        <v>Are your systems and applications scanned with an authenticated user account for vulnerabilities (that are remediated) prior to new releases?*</v>
      </c>
      <c r="C201" s="74" t="str">
        <f>VLOOKUP($A201,Questions!$A$3:$W$333,18,0)&amp;""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201" s="74" t="str">
        <f>VLOOKUP($A201,Questions!$A$3:$W$333,19,0)&amp;""</f>
        <v>Ask if there are plans to implement these processes. Ask the solution provider to summarize their decision behind not scanning their applications for vulnerabilities prior to release.</v>
      </c>
    </row>
    <row r="202" spans="1:5" ht="52.5" customHeight="1">
      <c r="A202" s="74" t="s">
        <v>254</v>
      </c>
      <c r="B202" s="74" t="str">
        <f>VLOOKUP($A202,Questions!$A$3:$W$333,2,0)&amp;""</f>
        <v>Will you provide results of application and system vulnerability scans to the institution?*</v>
      </c>
      <c r="C202" s="74" t="str">
        <f>VLOOKUP($A202,Questions!$A$3:$W$333,18,0)&amp;""</f>
        <v>If a solution provider is scanning its applications and/or systems, oftentimes an institution will want to review the report, if possible. Preferably, any finding on the reports will have a matching mitigation action.</v>
      </c>
      <c r="D202" s="74" t="str">
        <f>VLOOKUP($A202,Questions!$A$3:$W$333,19,0)&amp;""</f>
        <v>If a solution provider is hesitant to share the report, ask for a summarized version; some insight is better than none.</v>
      </c>
    </row>
    <row r="203" spans="1:5" ht="66" customHeight="1">
      <c r="A203" s="74" t="s">
        <v>256</v>
      </c>
      <c r="B203" s="74" t="str">
        <f>VLOOKUP($A203,Questions!$A$3:$W$333,2,0)&amp;""</f>
        <v>Will you allow the institution to perform its own vulnerability testing and/or scanning of your systems and/or application, provided that testing is performed at a mutually agreed upon time and date?*</v>
      </c>
      <c r="C203" s="74" t="str">
        <f>VLOOKUP($A203,Questions!$A$3:$W$333,18,0)&amp;""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203" s="74" t="str">
        <f>VLOOKUP($A203,Questions!$A$3:$W$333,19,0)&amp;""</f>
        <v>Follow-up inquiries for vulnerability scanning and penetration testing will be institution/implementation specific.</v>
      </c>
    </row>
    <row r="204" spans="1:5" ht="98.25" customHeight="1">
      <c r="A204" s="74" t="s">
        <v>257</v>
      </c>
      <c r="B204" s="74" t="str">
        <f>VLOOKUP($A204,Questions!$A$3:$W$333,2,0)&amp;""</f>
        <v>Have your systems and applications had a third-party security assessment completed in the last year?</v>
      </c>
      <c r="C204" s="74" t="str">
        <f>VLOOKUP($A204,Questions!$A$3:$W$333,18,0)&amp;""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4" s="74" t="str">
        <f>VLOOKUP($A204,Questions!$A$3:$W$333,19,0)&amp;""</f>
        <v>Ask if there has ever been a vulnerability scan. A short lapse in external assessment validity can be understood (if there is a planned assessment), but a significant time lapse or no scan whatsoever is cause for elevated levels of concern.</v>
      </c>
    </row>
    <row r="205" spans="1:5" ht="81" customHeight="1">
      <c r="A205" s="74" t="s">
        <v>259</v>
      </c>
      <c r="B205" s="74" t="str">
        <f>VLOOKUP($A205,Questions!$A$3:$W$333,2,0)&amp;""</f>
        <v>Do you regularly scan for common web application security vulnerabilities (e.g., SQL injection, XSS, XSRF, etc.)?</v>
      </c>
      <c r="C205" s="74" t="str">
        <f>VLOOKUP($A205,Questions!$A$3:$W$333,18,0)&amp;""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205" s="74" t="str">
        <f>VLOOKUP($A205,Questions!$A$3:$W$333,19,0)&amp;""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206" spans="1:5" ht="89.25" customHeight="1">
      <c r="A206" s="74" t="s">
        <v>260</v>
      </c>
      <c r="B206" s="74" t="str">
        <f>VLOOKUP($A206,Questions!$A$3:$W$333,2,0)&amp;""</f>
        <v>Are your systems and applications regularly scanned externally for vulnerabilities?</v>
      </c>
      <c r="C206" s="74" t="str">
        <f>VLOOKUP($A206,Questions!$A$3:$W$333,18,0)&amp;""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6" s="74" t="str">
        <f>VLOOKUP($A206,Questions!$A$3:$W$333,19,0)&amp;""</f>
        <v>If "no," inquire if there has ever been a vulnerability scan. A short lapse in external assessment validity can be understood (if there is a planned assessment), but a significant time lapse or no scan whatsoever is cause for elevated levels of concern.</v>
      </c>
      <c r="E206" s="271" t="s">
        <v>585</v>
      </c>
    </row>
    <row r="207" spans="1:5" ht="17.45">
      <c r="A207" s="80" t="str">
        <f>VLOOKUP(LEFT($A208,4),'Auto Responses'!$N$4:$O$38,2,0)&amp;""</f>
        <v xml:space="preserve">HIPAA Compliance </v>
      </c>
      <c r="B207" s="80"/>
      <c r="C207" s="73" t="str">
        <f>Questions!$R$2</f>
        <v>Reason for Question</v>
      </c>
      <c r="D207" s="73" t="str">
        <f>Questions!$S$2</f>
        <v>Follow-Up Inquiries/Responses</v>
      </c>
    </row>
    <row r="208" spans="1:5" ht="50.25" customHeight="1">
      <c r="A208" s="74" t="s">
        <v>306</v>
      </c>
      <c r="B208" s="74" t="str">
        <f>VLOOKUP($A208,Questions!$A$3:$W$333,2,0)&amp;""</f>
        <v>Do your workforce members receive regular training related to the Health Insurance Portability and Accountability Act (HIPAA) Privacy and Security Rules and the HITECH Act?*</v>
      </c>
      <c r="C208" s="74" t="str">
        <f>VLOOKUP($A208,Questions!$A$3:$W$333,18,0)&amp;""</f>
        <v>HIPAA</v>
      </c>
      <c r="D208" s="74" t="str">
        <f>VLOOKUP($A208,Questions!$A$3:$W$333,19,0)&amp;""</f>
        <v>Refer to HIPAA documentation or your institution's Chief HIPAA Security Officer.</v>
      </c>
      <c r="E208" s="77"/>
    </row>
    <row r="209" spans="1:5" ht="27" customHeight="1">
      <c r="A209" s="74" t="s">
        <v>307</v>
      </c>
      <c r="B209" s="74" t="str">
        <f>VLOOKUP($A209,Questions!$A$3:$W$333,2,0)&amp;""</f>
        <v>Have you identified areas of risk?*</v>
      </c>
      <c r="C209" s="74" t="str">
        <f>VLOOKUP($A209,Questions!$A$3:$W$333,18,0)&amp;""</f>
        <v>HIPAA</v>
      </c>
      <c r="D209" s="74" t="str">
        <f>VLOOKUP($A209,Questions!$A$3:$W$333,19,0)&amp;""</f>
        <v>Refer to HIPAA documentation or your institution's Chief HIPAA Security Officer.</v>
      </c>
      <c r="E209" s="77"/>
    </row>
    <row r="210" spans="1:5" ht="26.25" customHeight="1">
      <c r="A210" s="74" t="s">
        <v>308</v>
      </c>
      <c r="B210" s="74" t="str">
        <f>VLOOKUP($A210,Questions!$A$3:$W$333,2,0)&amp;""</f>
        <v>Have the relevant policies/plans been tested?*</v>
      </c>
      <c r="C210" s="74" t="str">
        <f>VLOOKUP($A210,Questions!$A$3:$W$333,18,0)&amp;""</f>
        <v>HIPAA</v>
      </c>
      <c r="D210" s="74" t="str">
        <f>VLOOKUP($A210,Questions!$A$3:$W$333,19,0)&amp;""</f>
        <v>Refer to HIPAA documentation or your institution's Chief HIPAA Security Officer.</v>
      </c>
      <c r="E210" s="75"/>
    </row>
    <row r="211" spans="1:5" ht="50.25" customHeight="1">
      <c r="A211" s="74" t="s">
        <v>309</v>
      </c>
      <c r="B211" s="74" t="str">
        <f>VLOOKUP($A211,Questions!$A$3:$W$333,2,0)&amp;""</f>
        <v>Have you entered into a Business Associate Agreements with all subcontractors who may have access to protected health information (PHI)?*</v>
      </c>
      <c r="C211" s="74" t="str">
        <f>VLOOKUP($A211,Questions!$A$3:$W$333,18,0)&amp;""</f>
        <v>HIPAA</v>
      </c>
      <c r="D211" s="74" t="str">
        <f>VLOOKUP($A211,Questions!$A$3:$W$333,19,0)&amp;""</f>
        <v>Refer to HIPAA documentation or your institution's Chief HIPAA Security Officer.</v>
      </c>
    </row>
    <row r="212" spans="1:5" ht="36" customHeight="1">
      <c r="A212" s="74" t="s">
        <v>310</v>
      </c>
      <c r="B212" s="74" t="str">
        <f>VLOOKUP($A212,Questions!$A$3:$W$333,2,0)&amp;""</f>
        <v>Do you monitor or receive information regarding changes in HIPAA regulations?</v>
      </c>
      <c r="C212" s="74" t="str">
        <f>VLOOKUP($A212,Questions!$A$3:$W$333,18,0)&amp;""</f>
        <v>HIPAA</v>
      </c>
      <c r="D212" s="74" t="str">
        <f>VLOOKUP($A212,Questions!$A$3:$W$333,19,0)&amp;""</f>
        <v>Refer to HIPAA documentation or your institution's Chief HIPAA Security Officer.</v>
      </c>
      <c r="E212" s="77"/>
    </row>
    <row r="213" spans="1:5" ht="36.75" customHeight="1">
      <c r="A213" s="74" t="s">
        <v>311</v>
      </c>
      <c r="B213" s="74" t="str">
        <f>VLOOKUP($A213,Questions!$A$3:$W$333,2,0)&amp;""</f>
        <v>Has your organization designated HIPAA Privacy and Security officers as required by the rules?</v>
      </c>
      <c r="C213" s="74" t="str">
        <f>VLOOKUP($A213,Questions!$A$3:$W$333,18,0)&amp;""</f>
        <v>HIPAA</v>
      </c>
      <c r="D213" s="74" t="str">
        <f>VLOOKUP($A213,Questions!$A$3:$W$333,19,0)&amp;""</f>
        <v>Refer to HIPAA documentation or your institution's Chief HIPAA Security Officer.</v>
      </c>
      <c r="E213" s="77"/>
    </row>
    <row r="214" spans="1:5" ht="42" customHeight="1">
      <c r="A214" s="74" t="s">
        <v>312</v>
      </c>
      <c r="B214" s="74" t="str">
        <f>VLOOKUP($A214,Questions!$A$3:$W$333,2,0)&amp;""</f>
        <v>Do you comply with the requirements of the Health Information Technology for Economic and Clinical Health Act (HITECH)?</v>
      </c>
      <c r="C214" s="74" t="str">
        <f>VLOOKUP($A214,Questions!$A$3:$W$333,18,0)&amp;""</f>
        <v>HIPAA</v>
      </c>
      <c r="D214" s="74" t="str">
        <f>VLOOKUP($A214,Questions!$A$3:$W$333,19,0)&amp;""</f>
        <v>Refer to HIPAA documentation or your institution's Chief HIPAA Security Officer.</v>
      </c>
      <c r="E214" s="77"/>
    </row>
    <row r="215" spans="1:5" ht="40.5" customHeight="1">
      <c r="A215" s="74" t="s">
        <v>314</v>
      </c>
      <c r="B215" s="74" t="str">
        <f>VLOOKUP($A215,Questions!$A$3:$W$333,2,0)&amp;""</f>
        <v>Have you conducted a risk analysis as required under the HIPAA Security Rule?</v>
      </c>
      <c r="C215" s="74" t="str">
        <f>VLOOKUP($A215,Questions!$A$3:$W$333,18,0)&amp;""</f>
        <v>HIPAA</v>
      </c>
      <c r="D215" s="74" t="str">
        <f>VLOOKUP($A215,Questions!$A$3:$W$333,19,0)&amp;""</f>
        <v>Refer to HIPAA documentation or your institution's Chief HIPAA Security Officer.</v>
      </c>
      <c r="E215" s="75"/>
    </row>
    <row r="216" spans="1:5" ht="25.5" customHeight="1">
      <c r="A216" s="74" t="s">
        <v>315</v>
      </c>
      <c r="B216" s="74" t="str">
        <f>VLOOKUP($A216,Questions!$A$3:$W$333,2,0)&amp;""</f>
        <v>Have you taken actions to mitigate the identified risks?</v>
      </c>
      <c r="C216" s="74" t="str">
        <f>VLOOKUP($A216,Questions!$A$3:$W$333,18,0)&amp;""</f>
        <v>HIPAA</v>
      </c>
      <c r="D216" s="74" t="str">
        <f>VLOOKUP($A216,Questions!$A$3:$W$333,19,0)&amp;""</f>
        <v>Refer to HIPAA documentation or your institution's Chief HIPAA Security Officer.</v>
      </c>
    </row>
    <row r="217" spans="1:5" ht="39.75" customHeight="1">
      <c r="A217" s="74" t="s">
        <v>316</v>
      </c>
      <c r="B217" s="74" t="str">
        <f>VLOOKUP($A217,Questions!$A$3:$W$333,2,0)&amp;""</f>
        <v>Does your application require user and system administrator password changes at a frequency no greater than 90 days?</v>
      </c>
      <c r="C217" s="74" t="str">
        <f>VLOOKUP($A217,Questions!$A$3:$W$333,18,0)&amp;""</f>
        <v>HIPAA</v>
      </c>
      <c r="D217" s="74" t="str">
        <f>VLOOKUP($A217,Questions!$A$3:$W$333,19,0)&amp;""</f>
        <v>Refer to HIPAA documentation or your institution's Chief HIPAA Security Officer.</v>
      </c>
    </row>
    <row r="218" spans="1:5" ht="42.75" customHeight="1">
      <c r="A218" s="74" t="s">
        <v>317</v>
      </c>
      <c r="B218" s="74" t="str">
        <f>VLOOKUP($A218,Questions!$A$3:$W$333,2,0)&amp;""</f>
        <v>Does your application require users to set their own password after an administrator reset or on first use of the account?</v>
      </c>
      <c r="C218" s="74" t="str">
        <f>VLOOKUP($A218,Questions!$A$3:$W$333,18,0)&amp;""</f>
        <v>HIPAA</v>
      </c>
      <c r="D218" s="74" t="str">
        <f>VLOOKUP($A218,Questions!$A$3:$W$333,19,0)&amp;""</f>
        <v>Refer to HIPAA documentation or your institution's Chief HIPAA Security Officer.</v>
      </c>
    </row>
    <row r="219" spans="1:5" ht="39.75" customHeight="1">
      <c r="A219" s="74" t="s">
        <v>318</v>
      </c>
      <c r="B219" s="74" t="str">
        <f>VLOOKUP($A219,Questions!$A$3:$W$333,2,0)&amp;""</f>
        <v>Does your application lock out an account after a number of failed login attempts?</v>
      </c>
      <c r="C219" s="74" t="str">
        <f>VLOOKUP($A219,Questions!$A$3:$W$333,18,0)&amp;""</f>
        <v>HIPAA</v>
      </c>
      <c r="D219" s="74" t="str">
        <f>VLOOKUP($A219,Questions!$A$3:$W$333,19,0)&amp;""</f>
        <v>Refer to HIPAA documentation or your institution's Chief HIPAA Security Officer.</v>
      </c>
    </row>
    <row r="220" spans="1:5" ht="39.75" customHeight="1">
      <c r="A220" s="74" t="s">
        <v>319</v>
      </c>
      <c r="B220" s="74" t="str">
        <f>VLOOKUP($A220,Questions!$A$3:$W$333,2,0)&amp;""</f>
        <v>Does your application automatically lock or log-out an account after a period of inactivity?</v>
      </c>
      <c r="C220" s="74" t="str">
        <f>VLOOKUP($A220,Questions!$A$3:$W$333,18,0)&amp;""</f>
        <v>HIPAA</v>
      </c>
      <c r="D220" s="74" t="str">
        <f>VLOOKUP($A220,Questions!$A$3:$W$333,19,0)&amp;""</f>
        <v>Refer to HIPAA documentation or your institution's Chief HIPAA Security Officer.</v>
      </c>
    </row>
    <row r="221" spans="1:5" ht="40.5" customHeight="1">
      <c r="A221" s="74" t="s">
        <v>320</v>
      </c>
      <c r="B221" s="74" t="str">
        <f>VLOOKUP($A221,Questions!$A$3:$W$333,2,0)&amp;""</f>
        <v>Are passwords visible in plain text, whether when stored or entered, including service level accounts (i.e., database accounts, etc.)?</v>
      </c>
      <c r="C221" s="74" t="str">
        <f>VLOOKUP($A221,Questions!$A$3:$W$333,18,0)&amp;""</f>
        <v>HIPAA</v>
      </c>
      <c r="D221" s="74" t="str">
        <f>VLOOKUP($A221,Questions!$A$3:$W$333,19,0)&amp;""</f>
        <v>Refer to HIPAA documentation or your institution's Chief HIPAA Security Officer.</v>
      </c>
      <c r="E221" s="68"/>
    </row>
    <row r="222" spans="1:5" ht="39" customHeight="1">
      <c r="A222" s="74" t="s">
        <v>321</v>
      </c>
      <c r="B222" s="74" t="str">
        <f>VLOOKUP($A222,Questions!$A$3:$W$333,2,0)&amp;""</f>
        <v>If the application is institution-hosted, can all service level and administrative account passwords be changed by the institution?</v>
      </c>
      <c r="C222" s="74" t="str">
        <f>VLOOKUP($A222,Questions!$A$3:$W$333,18,0)&amp;""</f>
        <v>HIPAA</v>
      </c>
      <c r="D222" s="74" t="str">
        <f>VLOOKUP($A222,Questions!$A$3:$W$333,19,0)&amp;""</f>
        <v>Refer to HIPAA documentation or your institution's Chief HIPAA Security Officer.</v>
      </c>
    </row>
    <row r="223" spans="1:5" ht="23.25" customHeight="1">
      <c r="A223" s="74" t="s">
        <v>322</v>
      </c>
      <c r="B223" s="74" t="str">
        <f>VLOOKUP($A223,Questions!$A$3:$W$333,2,0)&amp;""</f>
        <v>Does your application provide the ability to define user access levels?</v>
      </c>
      <c r="C223" s="74" t="str">
        <f>VLOOKUP($A223,Questions!$A$3:$W$333,18,0)&amp;""</f>
        <v>HIPAA</v>
      </c>
      <c r="D223" s="74" t="str">
        <f>VLOOKUP($A223,Questions!$A$3:$W$333,19,0)&amp;""</f>
        <v>Refer to HIPAA documentation or your institution's Chief HIPAA Security Officer.</v>
      </c>
    </row>
    <row r="224" spans="1:5" ht="39.75" customHeight="1">
      <c r="A224" s="74" t="s">
        <v>323</v>
      </c>
      <c r="B224" s="74" t="str">
        <f>VLOOKUP($A224,Questions!$A$3:$W$333,2,0)&amp;""</f>
        <v>Does your application support varying levels of access to administrative tasks defined individually per user?</v>
      </c>
      <c r="C224" s="74" t="str">
        <f>VLOOKUP($A224,Questions!$A$3:$W$333,18,0)&amp;""</f>
        <v>HIPAA</v>
      </c>
      <c r="D224" s="74" t="str">
        <f>VLOOKUP($A224,Questions!$A$3:$W$333,19,0)&amp;""</f>
        <v>Refer to HIPAA documentation or your institution's Chief HIPAA Security Officer.</v>
      </c>
    </row>
    <row r="225" spans="1:5" ht="38.25" customHeight="1">
      <c r="A225" s="74" t="s">
        <v>324</v>
      </c>
      <c r="B225" s="74" t="str">
        <f>VLOOKUP($A225,Questions!$A$3:$W$333,2,0)&amp;""</f>
        <v>Does your application support varying levels of access to records based on user ID?</v>
      </c>
      <c r="C225" s="74" t="str">
        <f>VLOOKUP($A225,Questions!$A$3:$W$333,18,0)&amp;""</f>
        <v>HIPAA</v>
      </c>
      <c r="D225" s="74" t="str">
        <f>VLOOKUP($A225,Questions!$A$3:$W$333,19,0)&amp;""</f>
        <v>Refer to HIPAA documentation or your institution's Chief HIPAA Security Officer.</v>
      </c>
    </row>
    <row r="226" spans="1:5" ht="36" customHeight="1">
      <c r="A226" s="74" t="s">
        <v>325</v>
      </c>
      <c r="B226" s="74" t="str">
        <f>VLOOKUP($A226,Questions!$A$3:$W$333,2,0)&amp;""</f>
        <v>Is there a limit to the number of groups to which a user can be assigned?</v>
      </c>
      <c r="C226" s="74" t="str">
        <f>VLOOKUP($A226,Questions!$A$3:$W$333,18,0)&amp;""</f>
        <v>HIPAA</v>
      </c>
      <c r="D226" s="74" t="str">
        <f>VLOOKUP($A226,Questions!$A$3:$W$333,19,0)&amp;""</f>
        <v>Refer to HIPAA documentation or your institution's Chief HIPAA Security Officer.</v>
      </c>
    </row>
    <row r="227" spans="1:5" ht="40.5">
      <c r="A227" s="74" t="s">
        <v>326</v>
      </c>
      <c r="B227" s="74" t="str">
        <f>VLOOKUP($A227,Questions!$A$3:$W$333,2,0)&amp;""</f>
        <v>Do accounts used for solution provider-supplied remote support abide by the same authentication policies and access logging as the rest of the system?</v>
      </c>
      <c r="C227" s="74" t="str">
        <f>VLOOKUP($A227,Questions!$A$3:$W$333,18,0)&amp;""</f>
        <v>HIPAA</v>
      </c>
      <c r="D227" s="74" t="str">
        <f>VLOOKUP($A227,Questions!$A$3:$W$333,19,0)&amp;""</f>
        <v>Refer to HIPAA documentation or your institution's Chief HIPAA Security Officer.</v>
      </c>
    </row>
    <row r="228" spans="1:5" ht="34.5" customHeight="1">
      <c r="A228" s="74" t="s">
        <v>327</v>
      </c>
      <c r="B228" s="74" t="str">
        <f>VLOOKUP($A228,Questions!$A$3:$W$333,2,0)&amp;""</f>
        <v>Does the application log record access including specific user, date/time of access, and originating IP or device?</v>
      </c>
      <c r="C228" s="74" t="str">
        <f>VLOOKUP($A228,Questions!$A$3:$W$333,18,0)&amp;""</f>
        <v>HIPAA</v>
      </c>
      <c r="D228" s="74" t="str">
        <f>VLOOKUP($A228,Questions!$A$3:$W$333,19,0)&amp;""</f>
        <v>Refer to HIPAA documentation or your institution's Chief HIPAA Security Officer.</v>
      </c>
      <c r="E228" s="68"/>
    </row>
    <row r="229" spans="1:5" ht="52.5" customHeight="1">
      <c r="A229" s="74" t="s">
        <v>328</v>
      </c>
      <c r="B229" s="74" t="str">
        <f>VLOOKUP($A229,Questions!$A$3:$W$333,2,0)&amp;""</f>
        <v>Does the application log administrative activity, such as user account access changes and password changes, including specific user, date/time of changes, and originating IP or device?</v>
      </c>
      <c r="C229" s="74" t="str">
        <f>VLOOKUP($A229,Questions!$A$3:$W$333,18,0)&amp;""</f>
        <v>HIPAA</v>
      </c>
      <c r="D229" s="74" t="str">
        <f>VLOOKUP($A229,Questions!$A$3:$W$333,19,0)&amp;""</f>
        <v>Refer to HIPAA documentation or your institution's Chief HIPAA Security Officer.</v>
      </c>
    </row>
    <row r="230" spans="1:5" ht="21" customHeight="1">
      <c r="A230" s="74" t="s">
        <v>329</v>
      </c>
      <c r="B230" s="74" t="str">
        <f>VLOOKUP($A230,Questions!$A$3:$W$333,2,0)&amp;""</f>
        <v>How long does the application keep access/change logs?</v>
      </c>
      <c r="C230" s="74" t="str">
        <f>VLOOKUP($A230,Questions!$A$3:$W$333,18,0)&amp;""</f>
        <v>HIPAA</v>
      </c>
      <c r="D230" s="74" t="str">
        <f>VLOOKUP($A230,Questions!$A$3:$W$333,19,0)&amp;""</f>
        <v>Refer to HIPAA documentation or your institution's Chief HIPAA Security Officer.</v>
      </c>
    </row>
    <row r="231" spans="1:5" ht="23.25" customHeight="1">
      <c r="A231" s="74" t="s">
        <v>331</v>
      </c>
      <c r="B231" s="74" t="str">
        <f>VLOOKUP($A231,Questions!$A$3:$W$333,2,0)&amp;""</f>
        <v>Can the application logs be archived?</v>
      </c>
      <c r="C231" s="74" t="str">
        <f>VLOOKUP($A231,Questions!$A$3:$W$333,18,0)&amp;""</f>
        <v>HIPAA</v>
      </c>
      <c r="D231" s="74" t="str">
        <f>VLOOKUP($A231,Questions!$A$3:$W$333,19,0)&amp;""</f>
        <v>Refer to HIPAA documentation or your institution's Chief HIPAA Security Officer.</v>
      </c>
    </row>
    <row r="232" spans="1:5" ht="24.75" customHeight="1">
      <c r="A232" s="74" t="s">
        <v>332</v>
      </c>
      <c r="B232" s="74" t="str">
        <f>VLOOKUP($A232,Questions!$A$3:$W$333,2,0)&amp;""</f>
        <v>Can the application logs be saved externally?</v>
      </c>
      <c r="C232" s="74" t="str">
        <f>VLOOKUP($A232,Questions!$A$3:$W$333,18,0)&amp;""</f>
        <v>HIPAA</v>
      </c>
      <c r="D232" s="74" t="str">
        <f>VLOOKUP($A232,Questions!$A$3:$W$333,19,0)&amp;""</f>
        <v>Refer to HIPAA documentation or your institution's Chief HIPAA Security Officer.</v>
      </c>
    </row>
    <row r="233" spans="1:5" ht="39" customHeight="1">
      <c r="A233" s="74" t="s">
        <v>334</v>
      </c>
      <c r="B233" s="74" t="str">
        <f>VLOOKUP($A233,Questions!$A$3:$W$333,2,0)&amp;""</f>
        <v>Do you have a disaster recovery plan and emergency mode operation plan?</v>
      </c>
      <c r="C233" s="74" t="str">
        <f>VLOOKUP($A233,Questions!$A$3:$W$333,18,0)&amp;""</f>
        <v>HIPAA</v>
      </c>
      <c r="D233" s="74" t="str">
        <f>VLOOKUP($A233,Questions!$A$3:$W$333,19,0)&amp;""</f>
        <v>Refer to HIPAA documentation or your institution's Chief HIPAA Security Officer.</v>
      </c>
    </row>
    <row r="234" spans="1:5" ht="23.25" customHeight="1">
      <c r="A234" s="74" t="s">
        <v>335</v>
      </c>
      <c r="B234" s="74" t="str">
        <f>VLOOKUP($A234,Questions!$A$3:$W$333,2,0)&amp;""</f>
        <v>Can you provide a HIPAA compliance attestation document?</v>
      </c>
      <c r="C234" s="74" t="str">
        <f>VLOOKUP($A234,Questions!$A$3:$W$333,18,0)&amp;""</f>
        <v>HIPAA</v>
      </c>
      <c r="D234" s="74" t="str">
        <f>VLOOKUP($A234,Questions!$A$3:$W$333,19,0)&amp;""</f>
        <v>Refer to HIPAA documentation or your institution's Chief HIPAA Security Officer.</v>
      </c>
    </row>
    <row r="235" spans="1:5" ht="22.5" customHeight="1">
      <c r="A235" s="74" t="s">
        <v>336</v>
      </c>
      <c r="B235" s="74" t="str">
        <f>VLOOKUP($A235,Questions!$A$3:$W$333,2,0)&amp;""</f>
        <v>Are you willing to enter into a Business Associate Agreement (BAA)?</v>
      </c>
      <c r="C235" s="74" t="str">
        <f>VLOOKUP($A235,Questions!$A$3:$W$333,18,0)&amp;""</f>
        <v>HIPAA</v>
      </c>
      <c r="D235" s="74" t="str">
        <f>VLOOKUP($A235,Questions!$A$3:$W$333,19,0)&amp;""</f>
        <v>Refer to HIPAA documentation or your institution's Chief HIPAA Security Officer.</v>
      </c>
    </row>
    <row r="236" spans="1:5" ht="33" customHeight="1">
      <c r="A236" s="74" t="s">
        <v>337</v>
      </c>
      <c r="B236" s="74" t="str">
        <f>VLOOKUP($A236,Questions!$A$3:$W$333,2,0)&amp;""</f>
        <v>Do your data backup and retention policies and practices meet HIPAA requirements?</v>
      </c>
      <c r="C236" s="74" t="str">
        <f>VLOOKUP($A236,Questions!$A$3:$W$333,18,0)&amp;""</f>
        <v>HIPAA</v>
      </c>
      <c r="D236" s="74" t="str">
        <f>VLOOKUP($A236,Questions!$A$3:$W$333,19,0)&amp;""</f>
        <v>Refer to HIPAA documentation or your institution's Chief HIPAA Security Officer.</v>
      </c>
      <c r="E236" s="271" t="s">
        <v>585</v>
      </c>
    </row>
    <row r="237" spans="1:5" ht="17.45">
      <c r="A237" s="80" t="str">
        <f>VLOOKUP(LEFT($A238,4),'Auto Responses'!$N$4:$O$38,2,0)&amp;""</f>
        <v xml:space="preserve"> Payment Card Industry Data Security Standard (PCI DSS)</v>
      </c>
      <c r="B237" s="80"/>
      <c r="C237" s="73" t="str">
        <f>Questions!$R$2</f>
        <v>Reason for Question</v>
      </c>
      <c r="D237" s="73" t="str">
        <f>Questions!$S$2</f>
        <v>Follow-Up Inquiries/Responses</v>
      </c>
    </row>
    <row r="238" spans="1:5" ht="36" customHeight="1">
      <c r="A238" s="74" t="s">
        <v>338</v>
      </c>
      <c r="B238" s="74" t="str">
        <f>VLOOKUP($A238,Questions!$A$3:$W$333,2,0)&amp;""</f>
        <v>Do you have a current, executed within the past year, Attestation of Compliance (AoC) or Report on Compliance (RoC)?*</v>
      </c>
      <c r="C238" s="74" t="str">
        <f>VLOOKUP($A238,Questions!$A$3:$W$333,18,0)&amp;""</f>
        <v>PCI DSS</v>
      </c>
      <c r="D238" s="74" t="str">
        <f>VLOOKUP($A238,Questions!$A$3:$W$333,19,0)&amp;""</f>
        <v>Refer to PCI DSS documentation or your institution's treasurer's office.</v>
      </c>
    </row>
    <row r="239" spans="1:5" ht="36.75" customHeight="1">
      <c r="A239" s="74" t="s">
        <v>339</v>
      </c>
      <c r="B239" s="74" t="str">
        <f>VLOOKUP($A239,Questions!$A$3:$W$333,2,0)&amp;""</f>
        <v>Is the application listed as an approved Payment Application Data Security Standard (PA-DSS) application?*</v>
      </c>
      <c r="C239" s="74" t="str">
        <f>VLOOKUP($A239,Questions!$A$3:$W$333,18,0)&amp;""</f>
        <v>PCI DSS</v>
      </c>
      <c r="D239" s="74" t="str">
        <f>VLOOKUP($A239,Questions!$A$3:$W$333,19,0)&amp;""</f>
        <v>Refer to PCI DSS documentation or your institution's treasurer's office.</v>
      </c>
    </row>
    <row r="240" spans="1:5" ht="40.5" customHeight="1">
      <c r="A240" s="74" t="s">
        <v>340</v>
      </c>
      <c r="B240" s="74" t="str">
        <f>VLOOKUP($A240,Questions!$A$3:$W$333,2,0)&amp;""</f>
        <v>Does the system or solutions use a third party to collect, store, process, or transmit cardholder (payment/credit/debt card) data?*</v>
      </c>
      <c r="C240" s="74" t="str">
        <f>VLOOKUP($A240,Questions!$A$3:$W$333,18,0)&amp;""</f>
        <v>PCI DSS</v>
      </c>
      <c r="D240" s="74" t="str">
        <f>VLOOKUP($A240,Questions!$A$3:$W$333,19,0)&amp;""</f>
        <v>Refer to PCI DSS documentation or your institution's treasurer's office.</v>
      </c>
    </row>
    <row r="241" spans="1:5" ht="39" customHeight="1">
      <c r="A241" s="74" t="s">
        <v>341</v>
      </c>
      <c r="B241" s="74" t="str">
        <f>VLOOKUP($A241,Questions!$A$3:$W$333,2,0)&amp;""</f>
        <v>Do your systems or solutions store, process, or transmit cardholder (payment/credit/debt card) data?</v>
      </c>
      <c r="C241" s="74" t="str">
        <f>VLOOKUP($A241,Questions!$A$3:$W$333,18,0)&amp;""</f>
        <v>PCI DSS</v>
      </c>
      <c r="D241" s="74" t="str">
        <f>VLOOKUP($A241,Questions!$A$3:$W$333,19,0)&amp;""</f>
        <v>Refer to PCI DSS documentation or your institution's treasurer's office.</v>
      </c>
    </row>
    <row r="242" spans="1:5" ht="38.25" customHeight="1">
      <c r="A242" s="74" t="s">
        <v>342</v>
      </c>
      <c r="B242" s="74" t="str">
        <f>VLOOKUP($A242,Questions!$A$3:$W$333,2,0)&amp;""</f>
        <v>Are you compliant with the Payment Card Industry Data Security Standard (PCI DSS)?</v>
      </c>
      <c r="C242" s="74" t="str">
        <f>VLOOKUP($A242,Questions!$A$3:$W$333,18,0)&amp;""</f>
        <v>PCI DSS</v>
      </c>
      <c r="D242" s="74" t="str">
        <f>VLOOKUP($A242,Questions!$A$3:$W$333,19,0)&amp;""</f>
        <v>Refer to PCI DSS documentation or your institution's treasurer's office.</v>
      </c>
    </row>
    <row r="243" spans="1:5" ht="28.5" customHeight="1">
      <c r="A243" s="74" t="s">
        <v>343</v>
      </c>
      <c r="B243" s="74" t="str">
        <f>VLOOKUP($A243,Questions!$A$3:$W$333,2,0)&amp;""</f>
        <v>Are you classified as a service provider?</v>
      </c>
      <c r="C243" s="74" t="str">
        <f>VLOOKUP($A243,Questions!$A$3:$W$333,18,0)&amp;""</f>
        <v>PCI DSS</v>
      </c>
      <c r="D243" s="74" t="str">
        <f>VLOOKUP($A243,Questions!$A$3:$W$333,19,0)&amp;""</f>
        <v>Refer to PCI DSS documentation or your institution's treasurer's office.</v>
      </c>
    </row>
    <row r="244" spans="1:5" ht="29.25" customHeight="1">
      <c r="A244" s="74" t="s">
        <v>344</v>
      </c>
      <c r="B244" s="74" t="str">
        <f>VLOOKUP($A244,Questions!$A$3:$W$333,2,0)&amp;""</f>
        <v>Are you on the list of Visa approved service providers?</v>
      </c>
      <c r="C244" s="74" t="str">
        <f>VLOOKUP($A244,Questions!$A$3:$W$333,18,0)&amp;""</f>
        <v>PCI DSS</v>
      </c>
      <c r="D244" s="74" t="str">
        <f>VLOOKUP($A244,Questions!$A$3:$W$333,19,0)&amp;""</f>
        <v>Refer to PCI DSS documentation or your institution's treasurer's office.</v>
      </c>
    </row>
    <row r="245" spans="1:5" ht="26.25" customHeight="1">
      <c r="A245" s="74" t="s">
        <v>345</v>
      </c>
      <c r="B245" s="74" t="str">
        <f>VLOOKUP($A245,Questions!$A$3:$W$333,2,0)&amp;""</f>
        <v>Are you classified as a merchant? If so, what level (1, 2, 3, 4)?</v>
      </c>
      <c r="C245" s="74" t="str">
        <f>VLOOKUP($A245,Questions!$A$3:$W$333,18,0)&amp;""</f>
        <v>PCI DSS</v>
      </c>
      <c r="D245" s="74" t="str">
        <f>VLOOKUP($A245,Questions!$A$3:$W$333,19,0)&amp;""</f>
        <v>Refer to PCI DSS documentation or your institution's treasurer's office.</v>
      </c>
    </row>
    <row r="246" spans="1:5" ht="36.75" customHeight="1">
      <c r="A246" s="74" t="s">
        <v>346</v>
      </c>
      <c r="B246" s="74" t="str">
        <f>VLOOKUP($A246,Questions!$A$3:$W$333,2,0)&amp;""</f>
        <v>Describe the architecture employed by the system to verify and authorize credit card transactions.</v>
      </c>
      <c r="C246" s="74" t="str">
        <f>VLOOKUP($A246,Questions!$A$3:$W$333,18,0)&amp;""</f>
        <v>PCI DSS</v>
      </c>
      <c r="D246" s="74" t="str">
        <f>VLOOKUP($A246,Questions!$A$3:$W$333,19,0)&amp;""</f>
        <v>Refer to PCI DSS documentation or your institution's treasurer's office.</v>
      </c>
    </row>
    <row r="247" spans="1:5" ht="22.5" customHeight="1">
      <c r="A247" s="74" t="s">
        <v>347</v>
      </c>
      <c r="B247" s="74" t="str">
        <f>VLOOKUP($A247,Questions!$A$3:$W$333,2,0)&amp;""</f>
        <v>What payment processors/gateways does the system support?</v>
      </c>
      <c r="C247" s="74" t="str">
        <f>VLOOKUP($A247,Questions!$A$3:$W$333,18,0)&amp;""</f>
        <v>PCI DSS</v>
      </c>
      <c r="D247" s="74" t="str">
        <f>VLOOKUP($A247,Questions!$A$3:$W$333,19,0)&amp;""</f>
        <v>Refer to PCI DSS documentation or your institution's treasurer's office.</v>
      </c>
    </row>
    <row r="248" spans="1:5" ht="24.75" customHeight="1">
      <c r="A248" s="74" t="s">
        <v>348</v>
      </c>
      <c r="B248" s="74" t="str">
        <f>VLOOKUP($A248,Questions!$A$3:$W$333,2,0)&amp;""</f>
        <v>Can the application be installed in a PCI DSS–compliant manner?</v>
      </c>
      <c r="C248" s="74" t="str">
        <f>VLOOKUP($A248,Questions!$A$3:$W$333,18,0)&amp;""</f>
        <v>PCI DSS</v>
      </c>
      <c r="D248" s="74" t="str">
        <f>VLOOKUP($A248,Questions!$A$3:$W$333,19,0)&amp;""</f>
        <v>Refer to PCI DSS documentation or your institution's treasurer's office.</v>
      </c>
    </row>
    <row r="249" spans="1:5" ht="51" customHeight="1">
      <c r="A249" s="74" t="s">
        <v>349</v>
      </c>
      <c r="B249" s="74" t="str">
        <f>VLOOKUP($A249,Questions!$A$3:$W$333,2,0)&amp;""</f>
        <v>Include documentation describing the system's abilities to comply with the PCI DSS and any features or capabilities of the system that must be added or changed in order to operate in compliance with the standards.</v>
      </c>
      <c r="C249" s="74" t="str">
        <f>VLOOKUP($A249,Questions!$A$3:$W$333,18,0)&amp;""</f>
        <v>PCI DSS</v>
      </c>
      <c r="D249" s="74" t="str">
        <f>VLOOKUP($A249,Questions!$A$3:$W$333,19,0)&amp;""</f>
        <v>Refer to PCI DSS documentation or your institution's treasurer's office.</v>
      </c>
      <c r="E249" s="271" t="s">
        <v>585</v>
      </c>
    </row>
    <row r="250" spans="1:5" ht="17.45">
      <c r="A250" s="80" t="str">
        <f>VLOOKUP(LEFT($A251,4),'Auto Responses'!$N$4:$O$38,2,0)&amp;""</f>
        <v xml:space="preserve"> On-Premises Data Solutions</v>
      </c>
      <c r="B250" s="80"/>
      <c r="C250" s="73" t="str">
        <f>Questions!$R$2</f>
        <v>Reason for Question</v>
      </c>
      <c r="D250" s="73" t="str">
        <f>Questions!$S$2</f>
        <v>Follow-Up Inquiries/Responses</v>
      </c>
    </row>
    <row r="251" spans="1:5" ht="68.25" customHeight="1">
      <c r="A251" s="74" t="s">
        <v>350</v>
      </c>
      <c r="B251" s="74" t="str">
        <f>VLOOKUP($A251,Questions!$A$3:$W$333,2,0)&amp;""</f>
        <v>Do you support role-based access control (RBAC) for system administrators?</v>
      </c>
      <c r="C251" s="74" t="str">
        <f>VLOOKUP($A251,Questions!$A$3:$W$333,18,0)&amp;""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74" t="str">
        <f>VLOOKUP($A251,Questions!$A$3:$W$333,19,0)&amp;""</f>
        <v>Ask the solution provider to summarize the best practices for securing their system(s) administratively without the use of RBAC. Make sure to understand the administrative requirements/overhead introduced in the solution provider's environment.</v>
      </c>
    </row>
    <row r="252" spans="1:5" ht="71.25" customHeight="1">
      <c r="A252" s="74" t="s">
        <v>351</v>
      </c>
      <c r="B252" s="74" t="str">
        <f>VLOOKUP($A252,Questions!$A$3:$W$333,2,0)&amp;""</f>
        <v>Can your employees access customer systems remotely?</v>
      </c>
      <c r="C252" s="74" t="str">
        <f>VLOOKUP($A252,Questions!$A$3:$W$333,18,0)&amp;""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74" t="str">
        <f>VLOOKUP($A252,Questions!$A$3:$W$333,19,0)&amp;""</f>
        <v>Ask the solution provider to summarize the reasoning behind this business process and request additional documentation that outlines the security controls implemented to safeguard institutional data.</v>
      </c>
    </row>
    <row r="253" spans="1:5" ht="68.25" customHeight="1">
      <c r="A253" s="74" t="s">
        <v>353</v>
      </c>
      <c r="B253" s="74" t="str">
        <f>VLOOKUP($A253,Questions!$A$3:$W$333,2,0)&amp;""</f>
        <v>Can you provide overall system and/or application architecture diagrams including a full description of the data communications architecture for all components of the system?</v>
      </c>
      <c r="C253" s="74" t="str">
        <f>VLOOKUP($A253,Questions!$A$3:$W$333,18,0)&amp;""</f>
        <v>Many systems can be used a variety of ways. We want these implementation type diagrams so that we can understand the "real" use of the solution.</v>
      </c>
      <c r="D253" s="74" t="str">
        <f>VLOOKUP($A253,Questions!$A$3:$W$333,19,0)&amp;""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6.5" customHeight="1">
      <c r="A254" s="74" t="s">
        <v>354</v>
      </c>
      <c r="B254" s="74" t="str">
        <f>VLOOKUP($A254,Questions!$A$3:$W$333,2,0)&amp;""</f>
        <v>Do you require remote management of the system?</v>
      </c>
      <c r="C254" s="74" t="str">
        <f>VLOOKUP($A254,Questions!$A$3:$W$333,18,0)&amp;""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74" t="str">
        <f>VLOOKUP($A254,Questions!$A$3:$W$333,19,0)&amp;""</f>
        <v>Ask the solution provider to summarize the reasoning behind this business process and request additional documentation that outlines the security controls implemented to safeguard institutional data.</v>
      </c>
    </row>
    <row r="255" spans="1:5" ht="81" customHeight="1">
      <c r="A255" s="74" t="s">
        <v>356</v>
      </c>
      <c r="B255" s="74" t="str">
        <f>VLOOKUP($A255,Questions!$A$3:$W$333,2,0)&amp;""</f>
        <v>Are your remote actions and changes logged or otherwise visible to the campus? (IF YES to OPAP-06)</v>
      </c>
      <c r="C255" s="74" t="str">
        <f>VLOOKUP($A255,Questions!$A$3:$W$333,18,0)&amp;""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74" t="str">
        <f>VLOOKUP($A255,Questions!$A$3:$W$333,19,0)&amp;""</f>
        <v>If a weak response is given to this answer, it is appropriate to ask directed answers to get specific information. Ensure that questions are targeted to ensure responses will come from the appropriate party within the solution provider.</v>
      </c>
    </row>
    <row r="256" spans="1:5" ht="38.25" customHeight="1">
      <c r="A256" s="74" t="s">
        <v>358</v>
      </c>
      <c r="B256" s="74" t="str">
        <f>VLOOKUP($A256,Questions!$A$3:$W$333,2,0)&amp;""</f>
        <v>If you maintain remote access to the system, will you handle data in a FERPA-compliant manner?</v>
      </c>
      <c r="C256" s="74" t="str">
        <f>VLOOKUP($A256,Questions!$A$3:$W$333,18,0)&amp;""</f>
        <v>This is standard documentation, relevant to institution implementations requiring FERPA compliance.</v>
      </c>
      <c r="D256" s="74" t="str">
        <f>VLOOKUP($A256,Questions!$A$3:$W$333,19,0)&amp;""</f>
        <v>Follow-up inquiries for FERPA compliance details will be institution/implementation specific.</v>
      </c>
    </row>
    <row r="257" spans="1:5" ht="61.5" customHeight="1">
      <c r="A257" s="74" t="s">
        <v>359</v>
      </c>
      <c r="B257" s="74" t="str">
        <f>VLOOKUP($A257,Questions!$A$3:$W$333,2,0)&amp;""</f>
        <v>Do you support campus status monitoring through SNMPv3 or other means?</v>
      </c>
      <c r="C257" s="74" t="str">
        <f>VLOOKUP($A257,Questions!$A$3:$W$333,18,0)&amp;""</f>
        <v>Standard documentation question. With an on-premise device, the possibility to tie-in with existing monitoring/management systems is beneficial. The solution provider's response should be clear and concise.</v>
      </c>
      <c r="D257" s="74" t="str">
        <f>VLOOKUP($A257,Questions!$A$3:$W$333,19,0)&amp;""</f>
        <v>Follow-up inquiries for monitoring via SNMPv3 will be institution/implementation specific.</v>
      </c>
    </row>
    <row r="258" spans="1:5" ht="54" customHeight="1">
      <c r="A258" s="74" t="s">
        <v>361</v>
      </c>
      <c r="B258" s="74" t="str">
        <f>VLOOKUP($A258,Questions!$A$3:$W$333,2,0)&amp;""</f>
        <v>Describe or provide a reference to any other safeguards used to monitor for malicious activity.</v>
      </c>
      <c r="C258" s="74" t="str">
        <f>VLOOKUP($A258,Questions!$A$3:$W$333,18,0)&amp;""</f>
        <v>This question is primarily focused on system(s) integrity and confidentiality. The solution provider's response should clearly state the system(s) capabilities to properly monitor for (and alert for) malicious activity.</v>
      </c>
      <c r="D258" s="74" t="str">
        <f>VLOOKUP($A258,Questions!$A$3:$W$333,19,0)&amp;""</f>
        <v>Follow-up inquiries for system monitoring will be institution/implementation specific.</v>
      </c>
      <c r="E258" s="68"/>
    </row>
    <row r="259" spans="1:5" ht="40.5">
      <c r="A259" s="74" t="s">
        <v>363</v>
      </c>
      <c r="B259" s="74" t="str">
        <f>VLOOKUP($A259,Questions!$A$3:$W$333,2,0)&amp;""</f>
        <v>Describe how long your organization has conducted business in this area.</v>
      </c>
      <c r="C259" s="74" t="str">
        <f>VLOOKUP($A259,Questions!$A$3:$W$333,18,0)&amp;""</f>
        <v>We want to establish longevity of a solution and whether or not a solution provider is new to the higher education space.</v>
      </c>
      <c r="D259" s="74" t="str">
        <f>VLOOKUP($A259,Questions!$A$3:$W$333,19,0)&amp;""</f>
        <v>Normally a solution provider will state their overall longevity but not talk about the software/service/product under evaluation. Follow-ups includes specific questions about the origins of the software/service/product and references will be requested.</v>
      </c>
      <c r="E259" s="68"/>
    </row>
    <row r="260" spans="1:5" ht="60.75" customHeight="1">
      <c r="A260" s="74" t="s">
        <v>365</v>
      </c>
      <c r="B260" s="74" t="str">
        <f>VLOOKUP($A260,Questions!$A$3:$W$333,2,0)&amp;""</f>
        <v>Do you have existing higher education customers?</v>
      </c>
      <c r="C260" s="74" t="str">
        <f>VLOOKUP($A260,Questions!$A$3:$W$333,18,0)&amp;""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74" t="str">
        <f>VLOOKUP($A260,Questions!$A$3:$W$333,19,0)&amp;""</f>
        <v>A simple "yes" without any references or supporting information should be questioned. Question the size of institutions that are using the solution and the scope of their implementations.</v>
      </c>
      <c r="E260" s="271" t="s">
        <v>585</v>
      </c>
    </row>
    <row r="261" spans="1:5" ht="17.45">
      <c r="A261" s="80" t="str">
        <f>VLOOKUP(LEFT($A262,4),'Auto Responses'!$N$4:$O$38,2,0)&amp;""</f>
        <v xml:space="preserve"> General Privacy</v>
      </c>
      <c r="B261" s="80"/>
      <c r="C261" s="73" t="str">
        <f>Questions!$R$2</f>
        <v>Reason for Question</v>
      </c>
      <c r="D261" s="73" t="str">
        <f>Questions!$S$2</f>
        <v>Follow-Up Inquiries/Responses</v>
      </c>
    </row>
    <row r="262" spans="1:5" ht="21" customHeight="1">
      <c r="A262" s="74" t="s">
        <v>424</v>
      </c>
      <c r="B262" s="74" t="str">
        <f>VLOOKUP($A262,Questions!$A$3:$W$333,2,0)&amp;""</f>
        <v>Does your solution process FERPA-related data?</v>
      </c>
      <c r="C262" s="74" t="str">
        <f>VLOOKUP($A262,Questions!$A$3:$W$333,18,0)&amp;""</f>
        <v/>
      </c>
      <c r="D262" s="74" t="str">
        <f>VLOOKUP($A263,Questions!$A$3:$W$333,19,0)&amp;""</f>
        <v>To be added in a later version</v>
      </c>
    </row>
    <row r="263" spans="1:5" ht="25.5" customHeight="1">
      <c r="A263" s="74" t="s">
        <v>425</v>
      </c>
      <c r="B263" s="74" t="str">
        <f>VLOOKUP($A263,Questions!$A$3:$W$333,2,0)&amp;""</f>
        <v>Does your solution process GDPR-related or PIPL-related data?</v>
      </c>
      <c r="C263" s="74" t="str">
        <f>VLOOKUP($A263,Questions!$A$3:$W$333,18,0)&amp;""</f>
        <v>To be added in a later version</v>
      </c>
      <c r="D263" s="304"/>
    </row>
    <row r="264" spans="1:5" ht="34.5" customHeight="1">
      <c r="A264" s="74" t="s">
        <v>426</v>
      </c>
      <c r="B264" s="74" t="str">
        <f>VLOOKUP($A264,Questions!$A$3:$W$333,2,0)&amp;""</f>
        <v>Does your solution process personal data regulated by state law(s) (e.g., CCPA)?</v>
      </c>
      <c r="C264" s="74" t="str">
        <f>VLOOKUP($A264,Questions!$A$3:$W$333,18,0)&amp;""</f>
        <v/>
      </c>
      <c r="D264" s="74" t="str">
        <f>VLOOKUP($A264,Questions!$A$3:$W$333,19,0)&amp;""</f>
        <v/>
      </c>
    </row>
    <row r="265" spans="1:5" ht="33" customHeight="1">
      <c r="A265" s="74" t="s">
        <v>428</v>
      </c>
      <c r="B265" s="74" t="str">
        <f>VLOOKUP($A265,Questions!$A$3:$W$333,2,0)&amp;""</f>
        <v>Does your solution process user-provided data that may contain regulated information?</v>
      </c>
      <c r="C265" s="74" t="str">
        <f>VLOOKUP($A265,Questions!$A$3:$W$333,18,0)&amp;""</f>
        <v/>
      </c>
      <c r="D265" s="74" t="str">
        <f>VLOOKUP($A265,Questions!$A$3:$W$333,19,0)&amp;""</f>
        <v/>
      </c>
    </row>
    <row r="266" spans="1:5" ht="24.75" customHeight="1">
      <c r="A266" s="74" t="s">
        <v>429</v>
      </c>
      <c r="B266" s="74" t="str">
        <f>VLOOKUP($A266,Questions!$A$3:$W$333,2,0)&amp;""</f>
        <v>Web Link to Product/Service Privacy Notice</v>
      </c>
      <c r="C266" s="74" t="str">
        <f>VLOOKUP($A266,Questions!$A$3:$W$333,18,0)&amp;""</f>
        <v/>
      </c>
      <c r="D266" s="74" t="str">
        <f>VLOOKUP($A266,Questions!$A$3:$W$333,19,0)&amp;""</f>
        <v/>
      </c>
      <c r="E266" s="271" t="s">
        <v>585</v>
      </c>
    </row>
    <row r="267" spans="1:5" ht="17.45">
      <c r="A267" s="80" t="str">
        <f>VLOOKUP(LEFT($A268,4),'Auto Responses'!$N$4:$O$38,2,0)&amp;""</f>
        <v xml:space="preserve"> Privacy-Specific Company Details</v>
      </c>
      <c r="B267" s="80"/>
      <c r="C267" s="73" t="str">
        <f>Questions!$R$2</f>
        <v>Reason for Question</v>
      </c>
      <c r="D267" s="73" t="str">
        <f>Questions!$S$2</f>
        <v>Follow-Up Inquiries/Responses</v>
      </c>
    </row>
    <row r="268" spans="1:5" ht="60" customHeight="1">
      <c r="A268" s="74" t="s">
        <v>430</v>
      </c>
      <c r="B268" s="74" t="str">
        <f>VLOOKUP($A268,Questions!$A$3:$W$333,2,0)&amp;""</f>
        <v>Have you had a personal data breach in the past three years that involved reporting to a governmental agency, notice to individuals (including voluntary notice), or notice to another organization or institution?*</v>
      </c>
      <c r="C268" s="74" t="str">
        <f>VLOOKUP($A268,Questions!$A$3:$W$333,18,0)&amp;""</f>
        <v>To be added in a later version</v>
      </c>
      <c r="D268" s="74" t="str">
        <f>VLOOKUP($A268,Questions!$A$3:$W$333,19,0)&amp;""</f>
        <v>To be added in a later version</v>
      </c>
    </row>
    <row r="269" spans="1:5" ht="36.75" customHeight="1">
      <c r="A269" s="74" t="s">
        <v>431</v>
      </c>
      <c r="B269" s="74" t="str">
        <f>VLOOKUP($A269,Questions!$A$3:$W$333,2,0)&amp;""</f>
        <v>Use this area to share information about your privacy practices that will assist those who are assessing your company data privacy program.*</v>
      </c>
      <c r="C269" s="74" t="str">
        <f>VLOOKUP($A269,Questions!$A$3:$W$333,18,0)&amp;""</f>
        <v/>
      </c>
      <c r="D269" s="74" t="str">
        <f>VLOOKUP($A269,Questions!$A$3:$W$333,19,0)&amp;""</f>
        <v/>
      </c>
    </row>
    <row r="270" spans="1:5" ht="35.25" customHeight="1">
      <c r="A270" s="74" t="s">
        <v>433</v>
      </c>
      <c r="B270" s="74" t="str">
        <f>VLOOKUP($A270,Questions!$A$3:$W$333,2,0)&amp;""</f>
        <v>Have you had any data privacy policy or law violations in the past 36 months?</v>
      </c>
      <c r="C270" s="74" t="str">
        <f>VLOOKUP($A270,Questions!$A$3:$W$333,18,0)&amp;""</f>
        <v/>
      </c>
      <c r="D270" s="74" t="str">
        <f>VLOOKUP($A270,Questions!$A$3:$W$333,19,0)&amp;""</f>
        <v/>
      </c>
    </row>
    <row r="271" spans="1:5" ht="21.75" customHeight="1">
      <c r="A271" s="74" t="s">
        <v>434</v>
      </c>
      <c r="B271" s="74" t="str">
        <f>VLOOKUP($A271,Questions!$A$3:$W$333,2,0)&amp;""</f>
        <v>Do you have a dedicated data privacy staff or office?</v>
      </c>
      <c r="C271" s="74" t="str">
        <f>VLOOKUP($A271,Questions!$A$3:$W$333,18,0)&amp;""</f>
        <v/>
      </c>
      <c r="D271" s="74" t="str">
        <f>VLOOKUP($A271,Questions!$A$3:$W$333,19,0)&amp;""</f>
        <v/>
      </c>
      <c r="E271" s="271" t="s">
        <v>585</v>
      </c>
    </row>
    <row r="272" spans="1:5" ht="17.45">
      <c r="A272" s="80" t="str">
        <f>VLOOKUP(LEFT($A273,4),'Auto Responses'!$N$4:$O$38,2,0)&amp;""</f>
        <v xml:space="preserve"> Privacy-Specific Documentation</v>
      </c>
      <c r="B272" s="80"/>
      <c r="C272" s="73" t="str">
        <f>Questions!$R$2</f>
        <v>Reason for Question</v>
      </c>
      <c r="D272" s="73" t="str">
        <f>Questions!$S$2</f>
        <v>Follow-Up Inquiries/Responses</v>
      </c>
    </row>
    <row r="273" spans="1:5" ht="36" customHeight="1">
      <c r="A273" s="74" t="s">
        <v>435</v>
      </c>
      <c r="B273" s="74" t="str">
        <f>VLOOKUP($A273,Questions!$A$3:$W$333,2,0)&amp;""</f>
        <v>If you have completed a SOC 2 audit, does it include the Privacy Trust Service Principle?</v>
      </c>
      <c r="C273" s="74" t="str">
        <f>VLOOKUP($A273,Questions!$A$3:$W$333,18,0)&amp;""</f>
        <v>To be added in a later version</v>
      </c>
      <c r="D273" s="74" t="str">
        <f>VLOOKUP($A273,Questions!$A$3:$W$333,19,0)&amp;""</f>
        <v>To be added in a later version</v>
      </c>
    </row>
    <row r="274" spans="1:5" ht="38.25" customHeight="1">
      <c r="A274" s="74" t="s">
        <v>436</v>
      </c>
      <c r="B274" s="74" t="str">
        <f>VLOOKUP($A274,Questions!$A$3:$W$333,2,0)&amp;""</f>
        <v>Do you conform with a specific industry-standard privacy framework (e.g., NIST Privacy Framework, GDPR, ISO 27701)?</v>
      </c>
      <c r="C274" s="74" t="str">
        <f>VLOOKUP($A274,Questions!$A$3:$W$333,18,0)&amp;""</f>
        <v/>
      </c>
      <c r="D274" s="74" t="str">
        <f>VLOOKUP($A274,Questions!$A$3:$W$333,19,0)&amp;""</f>
        <v/>
      </c>
    </row>
    <row r="275" spans="1:5" ht="39" customHeight="1">
      <c r="A275" s="74" t="s">
        <v>438</v>
      </c>
      <c r="B275" s="74" t="str">
        <f>VLOOKUP($A275,Questions!$A$3:$W$333,2,0)&amp;""</f>
        <v>Does your employee onboarding and offboarding policy include training of employees on information security and data privacy?</v>
      </c>
      <c r="C275" s="74" t="str">
        <f>VLOOKUP($A275,Questions!$A$3:$W$333,18,0)&amp;""</f>
        <v/>
      </c>
      <c r="D275" s="74" t="str">
        <f>VLOOKUP($A275,Questions!$A$3:$W$333,19,0)&amp;""</f>
        <v/>
      </c>
      <c r="E275" s="271" t="s">
        <v>585</v>
      </c>
    </row>
    <row r="276" spans="1:5" ht="17.45">
      <c r="A276" s="80" t="str">
        <f>VLOOKUP(LEFT($A277,4),'Auto Responses'!$N$4:$O$38,2,0)&amp;""</f>
        <v xml:space="preserve"> Privacy of Third Parties</v>
      </c>
      <c r="B276" s="80"/>
      <c r="C276" s="73" t="str">
        <f>Questions!$R$2</f>
        <v>Reason for Question</v>
      </c>
      <c r="D276" s="73" t="str">
        <f>Questions!$S$2</f>
        <v>Follow-Up Inquiries/Responses</v>
      </c>
    </row>
    <row r="277" spans="1:5" ht="50.25" customHeight="1">
      <c r="A277" s="74" t="s">
        <v>439</v>
      </c>
      <c r="B277" s="74" t="str">
        <f>VLOOKUP($A277,Questions!$A$3:$W$333,2,0)&amp;""</f>
        <v>Do you have contractual agreements with third parties that require them to maintain standards and to comply with all regulatory requirements?*</v>
      </c>
      <c r="C277" s="74" t="str">
        <f>VLOOKUP($A277,Questions!$A$3:$W$333,18,0)&amp;""</f>
        <v>To be added in a later version</v>
      </c>
      <c r="D277" s="74" t="str">
        <f>VLOOKUP($A277,Questions!$A$3:$W$333,19,0)&amp;""</f>
        <v>To be added in a later version</v>
      </c>
    </row>
    <row r="278" spans="1:5" ht="60.75" customHeight="1">
      <c r="A278" s="74" t="s">
        <v>440</v>
      </c>
      <c r="B278" s="74" t="str">
        <f>VLOOKUP($A278,Questions!$A$3:$W$333,2,0)&amp;""</f>
        <v xml:space="preserve">Do you perform privacy impact assesments of third parties that collect, process, or have access to personal data to ensure they meet industry and regulatory standards and to mitigate harmful, unethical, or discriminatory impacts on data subjects? </v>
      </c>
      <c r="C278" s="74" t="str">
        <f>VLOOKUP($A278,Questions!$A$3:$W$333,18,0)&amp;""</f>
        <v/>
      </c>
      <c r="D278" s="74" t="str">
        <f>VLOOKUP($A278,Questions!$A$3:$W$333,19,0)&amp;""</f>
        <v/>
      </c>
      <c r="E278" s="271" t="s">
        <v>585</v>
      </c>
    </row>
    <row r="279" spans="1:5" ht="17.45">
      <c r="A279" s="80" t="str">
        <f>VLOOKUP(LEFT($A280,4),'Auto Responses'!$N$4:$O$38,2,0)&amp;""</f>
        <v xml:space="preserve"> Privacy Change Management</v>
      </c>
      <c r="B279" s="80"/>
      <c r="C279" s="73" t="str">
        <f>Questions!$R$2</f>
        <v>Reason for Question</v>
      </c>
      <c r="D279" s="73" t="str">
        <f>Questions!$S$2</f>
        <v>Follow-Up Inquiries/Responses</v>
      </c>
    </row>
    <row r="280" spans="1:5" ht="39" customHeight="1">
      <c r="A280" s="74" t="s">
        <v>442</v>
      </c>
      <c r="B280" s="74" t="str">
        <f>VLOOKUP($A280,Questions!$A$3:$W$333,2,0)&amp;""</f>
        <v>Does your change management process include privacy review and approval?</v>
      </c>
      <c r="C280" s="74" t="str">
        <f>VLOOKUP($A280,Questions!$A$3:$W$333,18,0)&amp;""</f>
        <v>To be added in a later version</v>
      </c>
      <c r="D280" s="74" t="str">
        <f>VLOOKUP($A280,Questions!$A$3:$W$333,19,0)&amp;""</f>
        <v>To be added in a later version</v>
      </c>
    </row>
    <row r="281" spans="1:5" ht="38.25" customHeight="1">
      <c r="A281" s="74" t="s">
        <v>444</v>
      </c>
      <c r="B281" s="74" t="str">
        <f>VLOOKUP($A281,Questions!$A$3:$W$333,2,0)&amp;""</f>
        <v>Do you have policy and procedure, currently implemented, guiding how privacy risks are mitigated until they can be resolved?</v>
      </c>
      <c r="C281" s="74" t="str">
        <f>VLOOKUP($A281,Questions!$A$3:$W$333,18,0)&amp;""</f>
        <v/>
      </c>
      <c r="D281" s="74" t="str">
        <f>VLOOKUP($A281,Questions!$A$3:$W$333,19,0)&amp;""</f>
        <v/>
      </c>
      <c r="E281" s="271" t="s">
        <v>585</v>
      </c>
    </row>
    <row r="282" spans="1:5" ht="17.45">
      <c r="A282" s="80" t="str">
        <f>VLOOKUP(LEFT($A283,4),'Auto Responses'!$N$4:$O$38,2,0)&amp;""</f>
        <v xml:space="preserve"> Privacy of Sensitive Data</v>
      </c>
      <c r="B282" s="80"/>
      <c r="C282" s="73" t="str">
        <f>Questions!$R$2</f>
        <v>Reason for Question</v>
      </c>
      <c r="D282" s="73" t="str">
        <f>Questions!$S$2</f>
        <v>Follow-Up Inquiries/Responses</v>
      </c>
    </row>
    <row r="283" spans="1:5" ht="40.5" customHeight="1">
      <c r="A283" s="74" t="s">
        <v>445</v>
      </c>
      <c r="B283" s="74" t="str">
        <f>VLOOKUP($A283,Questions!$A$3:$W$333,2,0)&amp;""</f>
        <v>Do you collect, process, or store demographic information?*</v>
      </c>
      <c r="C283" s="74" t="str">
        <f>VLOOKUP($A283,Questions!$A$3:$W$333,18,0)&amp;""</f>
        <v>To be added in a later version</v>
      </c>
      <c r="D283" s="74" t="str">
        <f>VLOOKUP($A283,Questions!$A$3:$W$333,19,0)&amp;""</f>
        <v>To be added in a later version</v>
      </c>
    </row>
    <row r="284" spans="1:5" ht="39" customHeight="1">
      <c r="A284" s="74" t="s">
        <v>447</v>
      </c>
      <c r="B284" s="74" t="str">
        <f>VLOOKUP($A284,Questions!$A$3:$W$333,2,0)&amp;""</f>
        <v>Do you capture or create genetic, biometric, or behaviometric information (e.g.,  facial recognition or fingerprints)?*</v>
      </c>
      <c r="C284" s="74" t="str">
        <f>VLOOKUP($A284,Questions!$A$3:$W$333,18,0)&amp;""</f>
        <v/>
      </c>
      <c r="D284" s="74" t="str">
        <f>VLOOKUP($A284,Questions!$A$3:$W$333,19,0)&amp;""</f>
        <v/>
      </c>
    </row>
    <row r="285" spans="1:5" ht="50.25" customHeight="1">
      <c r="A285" s="74" t="s">
        <v>448</v>
      </c>
      <c r="B285" s="74" t="str">
        <f>VLOOKUP($A285,Questions!$A$3:$W$333,2,0)&amp;""</f>
        <v>Do you combine institutional data (including "de-identified," "anonymized," or otherwise masked data) with personal data from any other sources?*</v>
      </c>
      <c r="C285" s="74" t="str">
        <f>VLOOKUP($A285,Questions!$A$3:$W$333,18,0)&amp;""</f>
        <v/>
      </c>
      <c r="D285" s="74" t="str">
        <f>VLOOKUP($A285,Questions!$A$3:$W$333,19,0)&amp;""</f>
        <v/>
      </c>
    </row>
    <row r="286" spans="1:5" ht="36" customHeight="1">
      <c r="A286" s="74" t="s">
        <v>449</v>
      </c>
      <c r="B286" s="74" t="str">
        <f>VLOOKUP($A286,Questions!$A$3:$W$333,2,0)&amp;""</f>
        <v>Is institutional data coming into or going out of the United States at any point during collection, processing, storage, or archiving?</v>
      </c>
      <c r="C286" s="74" t="str">
        <f>VLOOKUP($A286,Questions!$A$3:$W$333,18,0)&amp;""</f>
        <v/>
      </c>
      <c r="D286" s="74" t="str">
        <f>VLOOKUP($A286,Questions!$A$3:$W$333,19,0)&amp;""</f>
        <v/>
      </c>
    </row>
    <row r="287" spans="1:5" s="74" customFormat="1" ht="18.75" customHeight="1">
      <c r="A287" s="74" t="s">
        <v>450</v>
      </c>
      <c r="B287" s="74" t="str">
        <f>VLOOKUP($A287,Questions!$A$3:$W$333,2,0)&amp;""</f>
        <v>Do you capture device information (e.g., IP address, MAC address)?</v>
      </c>
      <c r="C287" s="74" t="str">
        <f>VLOOKUP($A287,Questions!$A$3:$W$333,18,0)&amp;""</f>
        <v/>
      </c>
      <c r="D287" s="74" t="str">
        <f>VLOOKUP($A287,Questions!$A$3:$W$333,19,0)&amp;""</f>
        <v/>
      </c>
    </row>
    <row r="288" spans="1:5" s="74" customFormat="1" ht="34.5" customHeight="1">
      <c r="A288" s="74" t="s">
        <v>452</v>
      </c>
      <c r="B288" s="74" t="str">
        <f>VLOOKUP($A288,Questions!$A$3:$W$333,2,0)&amp;""</f>
        <v>Does any part of this service/project involve a web/app tracking component (e.g., use of web-tracking pixels, cookies)?</v>
      </c>
      <c r="C288" s="74" t="str">
        <f>VLOOKUP($A288,Questions!$A$3:$W$333,18,0)&amp;""</f>
        <v/>
      </c>
      <c r="D288" s="74" t="str">
        <f>VLOOKUP($A288,Questions!$A$3:$W$333,19,0)&amp;""</f>
        <v/>
      </c>
    </row>
    <row r="289" spans="1:5" ht="36.75" customHeight="1">
      <c r="A289" s="74" t="s">
        <v>454</v>
      </c>
      <c r="B289" s="74" t="str">
        <f>VLOOKUP($A289,Questions!$A$3:$W$333,2,0)&amp;""</f>
        <v>Does your staff (or a third party) have access to institutional data (e.g., financial, PHI, or other sensitive information) through any means?</v>
      </c>
      <c r="C289" s="74" t="str">
        <f>VLOOKUP($A289,Questions!$A$3:$W$333,18,0)&amp;""</f>
        <v/>
      </c>
      <c r="D289" s="74" t="str">
        <f>VLOOKUP($A289,Questions!$A$3:$W$333,19,0)&amp;""</f>
        <v/>
      </c>
    </row>
    <row r="290" spans="1:5" ht="36.75" customHeight="1">
      <c r="A290" s="74" t="s">
        <v>456</v>
      </c>
      <c r="B290" s="74" t="str">
        <f>VLOOKUP($A290,Questions!$A$3:$W$333,2,0)&amp;""</f>
        <v>Will you handle personal data in a manner compliant with all relevant laws, regulations, and applicable institution policies?</v>
      </c>
      <c r="C290" s="74" t="str">
        <f>VLOOKUP($A290,Questions!$A$3:$W$333,18,0)&amp;""</f>
        <v/>
      </c>
      <c r="D290" s="74" t="str">
        <f>VLOOKUP($A290,Questions!$A$3:$W$333,19,0)&amp;""</f>
        <v/>
      </c>
      <c r="E290" s="271" t="s">
        <v>585</v>
      </c>
    </row>
    <row r="291" spans="1:5" ht="17.45">
      <c r="A291" s="80" t="str">
        <f>VLOOKUP(LEFT($A292,4),'Auto Responses'!$N$4:$O$38,2,0)&amp;""</f>
        <v xml:space="preserve"> Privacy Policies and Procedures</v>
      </c>
      <c r="B291" s="80"/>
      <c r="C291" s="73" t="str">
        <f>Questions!$R$2</f>
        <v>Reason for Question</v>
      </c>
      <c r="D291" s="73" t="str">
        <f>Questions!$S$2</f>
        <v>Follow-Up Inquiries/Responses</v>
      </c>
    </row>
    <row r="292" spans="1:5" ht="19.5" customHeight="1">
      <c r="A292" s="74" t="s">
        <v>457</v>
      </c>
      <c r="B292" s="74" t="str">
        <f>VLOOKUP($A292,Questions!$A$3:$W$333,2,0)&amp;""</f>
        <v>Do you have a documented privacy management process?</v>
      </c>
      <c r="C292" s="74" t="str">
        <f>VLOOKUP($A292,Questions!$A$3:$W$333,18,0)&amp;""</f>
        <v>To be added in a later version</v>
      </c>
      <c r="D292" s="74" t="str">
        <f>VLOOKUP($A292,Questions!$A$3:$W$333,19,0)&amp;""</f>
        <v>To be added in a later version</v>
      </c>
    </row>
    <row r="293" spans="1:5" ht="36.75" customHeight="1">
      <c r="A293" s="74" t="s">
        <v>459</v>
      </c>
      <c r="B293" s="74" t="str">
        <f>VLOOKUP($A293,Questions!$A$3:$W$333,2,0)&amp;""</f>
        <v>Are privacy principles designed into the product lifecycle (i.e., privacy-by-design)?</v>
      </c>
      <c r="C293" s="74" t="str">
        <f>VLOOKUP($A293,Questions!$A$3:$W$333,18,0)&amp;""</f>
        <v/>
      </c>
      <c r="D293" s="74" t="str">
        <f>VLOOKUP($A293,Questions!$A$3:$W$333,19,0)&amp;""</f>
        <v/>
      </c>
    </row>
    <row r="294" spans="1:5" ht="21" customHeight="1">
      <c r="A294" s="74" t="s">
        <v>461</v>
      </c>
      <c r="B294" s="74" t="str">
        <f>VLOOKUP($A294,Questions!$A$3:$W$333,2,0)&amp;""</f>
        <v>Will you comply with applicable breach notification laws?</v>
      </c>
      <c r="C294" s="74" t="str">
        <f>VLOOKUP($A294,Questions!$A$3:$W$333,18,0)&amp;""</f>
        <v/>
      </c>
      <c r="D294" s="74" t="str">
        <f>VLOOKUP($A294,Questions!$A$3:$W$333,19,0)&amp;""</f>
        <v/>
      </c>
    </row>
    <row r="295" spans="1:5" ht="34.5" customHeight="1">
      <c r="A295" s="74" t="s">
        <v>463</v>
      </c>
      <c r="B295" s="74" t="str">
        <f>VLOOKUP($A295,Questions!$A$3:$W$333,2,0)&amp;""</f>
        <v>Will you comply with the institution's policies regarding user privacy and data protection?</v>
      </c>
      <c r="C295" s="74" t="str">
        <f>VLOOKUP($A295,Questions!$A$3:$W$333,18,0)&amp;""</f>
        <v/>
      </c>
      <c r="D295" s="74" t="str">
        <f>VLOOKUP($A295,Questions!$A$3:$W$333,19,0)&amp;""</f>
        <v/>
      </c>
    </row>
    <row r="296" spans="1:5" ht="40.5" customHeight="1">
      <c r="A296" s="74" t="s">
        <v>464</v>
      </c>
      <c r="B296" s="74" t="str">
        <f>VLOOKUP($A296,Questions!$A$3:$W$333,2,0)&amp;""</f>
        <v>Is your company subject to the laws and regulations of the institution's geographic region?</v>
      </c>
      <c r="C296" s="74" t="str">
        <f>VLOOKUP($A296,Questions!$A$3:$W$333,18,0)&amp;""</f>
        <v/>
      </c>
      <c r="D296" s="74" t="str">
        <f>VLOOKUP($A296,Questions!$A$3:$W$333,19,0)&amp;""</f>
        <v/>
      </c>
    </row>
    <row r="297" spans="1:5" ht="21.75" customHeight="1">
      <c r="A297" s="74" t="s">
        <v>465</v>
      </c>
      <c r="B297" s="74" t="str">
        <f>VLOOKUP($A297,Questions!$A$3:$W$333,2,0)&amp;""</f>
        <v>Do you have a privacy awareness/training program?*</v>
      </c>
      <c r="C297" s="74" t="str">
        <f>VLOOKUP($A297,Questions!$A$3:$W$333,18,0)&amp;""</f>
        <v/>
      </c>
      <c r="D297" s="74" t="str">
        <f>VLOOKUP($A297,Questions!$A$3:$W$333,19,0)&amp;""</f>
        <v/>
      </c>
    </row>
    <row r="298" spans="1:5" ht="27.75" customHeight="1">
      <c r="A298" s="74" t="s">
        <v>466</v>
      </c>
      <c r="B298" s="74" t="str">
        <f>VLOOKUP($A298,Questions!$A$3:$W$333,2,0)&amp;""</f>
        <v>Is privacy awareness training mandatory for all employees?</v>
      </c>
      <c r="C298" s="74" t="str">
        <f>VLOOKUP($A298,Questions!$A$3:$W$333,18,0)&amp;""</f>
        <v/>
      </c>
      <c r="D298" s="74" t="str">
        <f>VLOOKUP($A298,Questions!$A$3:$W$333,19,0)&amp;""</f>
        <v/>
      </c>
    </row>
    <row r="299" spans="1:5" ht="36" customHeight="1">
      <c r="A299" s="74" t="s">
        <v>468</v>
      </c>
      <c r="B299" s="74" t="str">
        <f>VLOOKUP($A299,Questions!$A$3:$W$333,2,0)&amp;""</f>
        <v>Is AI privacy and ethics awareness/training required for all employees who work with AI?</v>
      </c>
      <c r="C299" s="74" t="str">
        <f>VLOOKUP($A299,Questions!$A$3:$W$333,18,0)&amp;""</f>
        <v/>
      </c>
      <c r="D299" s="74" t="str">
        <f>VLOOKUP($A299,Questions!$A$3:$W$333,19,0)&amp;""</f>
        <v/>
      </c>
    </row>
    <row r="300" spans="1:5" ht="32.25" customHeight="1">
      <c r="A300" s="74" t="s">
        <v>469</v>
      </c>
      <c r="B300" s="74" t="str">
        <f>VLOOKUP($A300,Questions!$A$3:$W$333,2,0)&amp;""</f>
        <v>Do you have any decision-making processes that are completely automated (i.e., there is no human involvement)?</v>
      </c>
      <c r="C300" s="74" t="str">
        <f>VLOOKUP($A300,Questions!$A$3:$W$333,18,0)&amp;""</f>
        <v/>
      </c>
      <c r="D300" s="74" t="str">
        <f>VLOOKUP($A300,Questions!$A$3:$W$333,19,0)&amp;""</f>
        <v/>
      </c>
    </row>
    <row r="301" spans="1:5" ht="48" customHeight="1">
      <c r="A301" s="74" t="s">
        <v>470</v>
      </c>
      <c r="B301" s="74" t="str">
        <f>VLOOKUP($A301,Questions!$A$3:$W$333,2,0)&amp;""</f>
        <v>Do you have a documented process for managing automated processing, including validations, monitoring, and data subject requests?</v>
      </c>
      <c r="C301" s="74" t="str">
        <f>VLOOKUP($A301,Questions!$A$3:$W$333,18,0)&amp;""</f>
        <v/>
      </c>
      <c r="D301" s="74" t="str">
        <f>VLOOKUP($A301,Questions!$A$3:$W$333,19,0)&amp;""</f>
        <v/>
      </c>
    </row>
    <row r="302" spans="1:5" ht="39" customHeight="1">
      <c r="A302" s="74" t="s">
        <v>472</v>
      </c>
      <c r="B302" s="74" t="str">
        <f>VLOOKUP($A302,Questions!$A$3:$W$333,2,0)&amp;""</f>
        <v>Do you have a documented policy for sharing information with law enforcement?</v>
      </c>
      <c r="C302" s="74" t="str">
        <f>VLOOKUP($A302,Questions!$A$3:$W$333,18,0)&amp;""</f>
        <v/>
      </c>
      <c r="D302" s="74" t="str">
        <f>VLOOKUP($A302,Questions!$A$3:$W$333,19,0)&amp;""</f>
        <v/>
      </c>
    </row>
    <row r="303" spans="1:5" ht="33" customHeight="1">
      <c r="A303" s="74" t="s">
        <v>473</v>
      </c>
      <c r="B303" s="74" t="str">
        <f>VLOOKUP($A303,Questions!$A$3:$W$333,2,0)&amp;""</f>
        <v>Do you share any institutional data with law enforcement without a valid warrant?*</v>
      </c>
      <c r="C303" s="74" t="str">
        <f>VLOOKUP($A303,Questions!$A$3:$W$333,18,0)&amp;""</f>
        <v/>
      </c>
      <c r="D303" s="74" t="str">
        <f>VLOOKUP($A303,Questions!$A$3:$W$333,19,0)&amp;""</f>
        <v/>
      </c>
    </row>
    <row r="304" spans="1:5" ht="24.75" customHeight="1">
      <c r="A304" s="74" t="s">
        <v>474</v>
      </c>
      <c r="B304" s="74" t="str">
        <f>VLOOKUP($A304,Questions!$A$3:$W$333,2,0)&amp;""</f>
        <v>Does your incident response team include a privacy analyst/officer?</v>
      </c>
      <c r="C304" s="74" t="str">
        <f>VLOOKUP($A304,Questions!$A$3:$W$333,18,0)&amp;""</f>
        <v/>
      </c>
      <c r="D304" s="74" t="str">
        <f>VLOOKUP($A304,Questions!$A$3:$W$333,19,0)&amp;""</f>
        <v/>
      </c>
      <c r="E304" s="271" t="s">
        <v>585</v>
      </c>
    </row>
    <row r="305" spans="1:5" ht="17.45">
      <c r="A305" s="80" t="str">
        <f>VLOOKUP(LEFT($A306,4),'Auto Responses'!$N$4:$O$38,2,0)&amp;""</f>
        <v xml:space="preserve"> International Privacy</v>
      </c>
      <c r="B305" s="80"/>
      <c r="C305" s="73" t="str">
        <f>Questions!$R$2</f>
        <v>Reason for Question</v>
      </c>
      <c r="D305" s="73" t="str">
        <f>Questions!$S$2</f>
        <v>Follow-Up Inquiries/Responses</v>
      </c>
    </row>
    <row r="306" spans="1:5" ht="31.5" customHeight="1">
      <c r="A306" s="74" t="s">
        <v>475</v>
      </c>
      <c r="B306" s="74" t="str">
        <f>VLOOKUP($A306,Questions!$A$3:$W$333,2,0)&amp;""</f>
        <v>Will data be collected from or processed in or stored in the European Economic Area (EEA)?</v>
      </c>
      <c r="C306" s="74" t="str">
        <f>VLOOKUP($A306,Questions!$A$3:$W$333,18,0)&amp;""</f>
        <v>To be added in a later version</v>
      </c>
      <c r="D306" s="74" t="str">
        <f>VLOOKUP($A306,Questions!$A$3:$W$333,19,0)&amp;""</f>
        <v>To be added in a later version</v>
      </c>
    </row>
    <row r="307" spans="1:5" ht="24.75" customHeight="1">
      <c r="A307" s="74" t="s">
        <v>476</v>
      </c>
      <c r="B307" s="74" t="str">
        <f>VLOOKUP($A307,Questions!$A$3:$W$333,2,0)&amp;""</f>
        <v>Do you have a data protection officer (DPO)?</v>
      </c>
      <c r="C307" s="74" t="str">
        <f>VLOOKUP($A307,Questions!$A$3:$W$333,18,0)&amp;""</f>
        <v/>
      </c>
      <c r="D307" s="74" t="str">
        <f>VLOOKUP($A307,Questions!$A$3:$W$333,19,0)&amp;""</f>
        <v/>
      </c>
    </row>
    <row r="308" spans="1:5" ht="33" customHeight="1">
      <c r="A308" s="74" t="s">
        <v>478</v>
      </c>
      <c r="B308" s="74" t="str">
        <f>VLOOKUP($A308,Questions!$A$3:$W$333,2,0)&amp;""</f>
        <v>Will you sign appropriate GDPR Standard Contractual Clauses (SCCs) with the institution?</v>
      </c>
      <c r="C308" s="74" t="str">
        <f>VLOOKUP($A308,Questions!$A$3:$W$333,18,0)&amp;""</f>
        <v/>
      </c>
      <c r="D308" s="74" t="str">
        <f>VLOOKUP($A308,Questions!$A$3:$W$333,19,0)&amp;""</f>
        <v/>
      </c>
    </row>
    <row r="309" spans="1:5" ht="22.5" customHeight="1">
      <c r="A309" s="74" t="s">
        <v>479</v>
      </c>
      <c r="B309" s="74" t="str">
        <f>VLOOKUP($A309,Questions!$A$3:$W$333,2,0)&amp;""</f>
        <v>Will data be collected from or processed in or stored in China?</v>
      </c>
      <c r="C309" s="74" t="str">
        <f>VLOOKUP($A309,Questions!$A$3:$W$333,18,0)&amp;""</f>
        <v/>
      </c>
      <c r="D309" s="74" t="str">
        <f>VLOOKUP($A309,Questions!$A$3:$W$333,19,0)&amp;""</f>
        <v/>
      </c>
    </row>
    <row r="310" spans="1:5" ht="34.5" customHeight="1">
      <c r="A310" s="74" t="s">
        <v>480</v>
      </c>
      <c r="B310" s="74" t="str">
        <f>VLOOKUP($A310,Questions!$A$3:$W$333,2,0)&amp;""</f>
        <v>Do you comply with PIPL security, privacy, and data localization requirements?</v>
      </c>
      <c r="C310" s="74" t="str">
        <f>VLOOKUP($A310,Questions!$A$3:$W$333,18,0)&amp;""</f>
        <v/>
      </c>
      <c r="D310" s="74" t="str">
        <f>VLOOKUP($A310,Questions!$A$3:$W$333,19,0)&amp;""</f>
        <v/>
      </c>
      <c r="E310" s="271" t="s">
        <v>585</v>
      </c>
    </row>
    <row r="311" spans="1:5" ht="17.45">
      <c r="A311" s="80" t="str">
        <f>VLOOKUP(LEFT($A312,4),'Auto Responses'!$N$4:$O$38,2,0)&amp;""</f>
        <v xml:space="preserve"> Data Privacy</v>
      </c>
      <c r="B311" s="80"/>
      <c r="C311" s="73" t="str">
        <f>Questions!$R$2</f>
        <v>Reason for Question</v>
      </c>
      <c r="D311" s="73" t="str">
        <f>Questions!$S$2</f>
        <v>Follow-Up Inquiries/Responses</v>
      </c>
    </row>
    <row r="312" spans="1:5" ht="27">
      <c r="A312" s="74" t="s">
        <v>481</v>
      </c>
      <c r="B312" s="74" t="str">
        <f>VLOOKUP($A312,Questions!$A$3:$W$333,2,0)&amp;""</f>
        <v>Have you performed a Data Privacy Impact Assesssment for the solution/project?</v>
      </c>
      <c r="C312" s="74" t="str">
        <f>VLOOKUP($A312,Questions!$A$3:$W$333,18,0)&amp;""</f>
        <v>To be added in a later version</v>
      </c>
      <c r="D312" s="74" t="str">
        <f>VLOOKUP($A312,Questions!$A$3:$W$333,19,0)&amp;""</f>
        <v>To be added in a later version</v>
      </c>
    </row>
    <row r="313" spans="1:5" ht="40.5">
      <c r="A313" s="74" t="s">
        <v>482</v>
      </c>
      <c r="B313" s="74" t="str">
        <f>VLOOKUP($A313,Questions!$A$3:$W$333,2,0)&amp;""</f>
        <v>Do you provide an end-user privacy notice about privacy policies and procedures that identify the purpose(s) for which personal information is collected, used, retained, and disclosed?</v>
      </c>
      <c r="C313" s="74" t="str">
        <f>VLOOKUP($A313,Questions!$A$3:$W$333,18,0)&amp;""</f>
        <v/>
      </c>
      <c r="D313" s="74" t="str">
        <f>VLOOKUP($A313,Questions!$A$3:$W$333,19,0)&amp;""</f>
        <v/>
      </c>
    </row>
    <row r="314" spans="1:5" ht="40.5">
      <c r="A314" s="74" t="s">
        <v>483</v>
      </c>
      <c r="B314" s="74" t="str">
        <f>VLOOKUP($A314,Questions!$A$3:$W$333,2,0)&amp;""</f>
        <v>Do you describe the choices available to the individual and obtain implicit or explicit consent with respect to the collection, use, and disclosure of personal information?</v>
      </c>
      <c r="C314" s="74" t="str">
        <f>VLOOKUP($A314,Questions!$A$3:$W$333,18,0)&amp;""</f>
        <v/>
      </c>
      <c r="D314" s="74" t="str">
        <f>VLOOKUP($A314,Questions!$A$3:$W$333,19,0)&amp;""</f>
        <v/>
      </c>
    </row>
    <row r="315" spans="1:5" ht="40.5">
      <c r="A315" s="74" t="s">
        <v>484</v>
      </c>
      <c r="B315" s="74" t="str">
        <f>VLOOKUP($A315,Questions!$A$3:$W$333,2,0)&amp;""</f>
        <v>Do you collect personal information only for the purpose(s) identified in the agreement with an institution or, if there is none, the purpose(s) identified in the privacy notice?</v>
      </c>
      <c r="C315" s="74" t="str">
        <f>VLOOKUP($A315,Questions!$A$3:$W$333,18,0)&amp;""</f>
        <v/>
      </c>
      <c r="D315" s="74" t="str">
        <f>VLOOKUP($A315,Questions!$A$3:$W$333,19,0)&amp;""</f>
        <v/>
      </c>
    </row>
    <row r="316" spans="1:5" ht="24.75" customHeight="1">
      <c r="A316" s="74" t="s">
        <v>485</v>
      </c>
      <c r="B316" s="74" t="str">
        <f>VLOOKUP($A316,Questions!$A$3:$W$333,2,0)&amp;""</f>
        <v>Do you have a documented list of personal data your service maintains?</v>
      </c>
      <c r="C316" s="74" t="str">
        <f>VLOOKUP($A316,Questions!$A$3:$W$333,18,0)&amp;""</f>
        <v/>
      </c>
      <c r="D316" s="74" t="str">
        <f>VLOOKUP($A316,Questions!$A$3:$W$333,19,0)&amp;""</f>
        <v/>
      </c>
    </row>
    <row r="317" spans="1:5" ht="40.5">
      <c r="A317" s="74" t="s">
        <v>486</v>
      </c>
      <c r="B317" s="74" t="str">
        <f>VLOOKUP($A317,Questions!$A$3:$W$333,2,0)&amp;""</f>
        <v>Do you retain personal information for only as long as necessary to fulfill the stated purpose(s) or as required by law or regulation and thereafter appropriately dispose of such information?</v>
      </c>
      <c r="C317" s="74" t="str">
        <f>VLOOKUP($A317,Questions!$A$3:$W$333,18,0)&amp;""</f>
        <v/>
      </c>
      <c r="D317" s="74" t="str">
        <f>VLOOKUP($A317,Questions!$A$3:$W$333,19,0)&amp;""</f>
        <v/>
      </c>
    </row>
    <row r="318" spans="1:5" ht="27">
      <c r="A318" s="74" t="s">
        <v>487</v>
      </c>
      <c r="B318" s="74" t="str">
        <f>VLOOKUP($A318,Questions!$A$3:$W$333,2,0)&amp;""</f>
        <v>Do you provide individuals with access to their personal information for review and update (i.e., data subject rights)?</v>
      </c>
      <c r="C318" s="74" t="str">
        <f>VLOOKUP($A318,Questions!$A$3:$W$333,18,0)&amp;""</f>
        <v/>
      </c>
      <c r="D318" s="74" t="str">
        <f>VLOOKUP($A318,Questions!$A$3:$W$333,19,0)&amp;""</f>
        <v/>
      </c>
    </row>
    <row r="319" spans="1:5" ht="40.5">
      <c r="A319" s="74" t="s">
        <v>488</v>
      </c>
      <c r="B319" s="74" t="str">
        <f>VLOOKUP($A319,Questions!$A$3:$W$333,2,0)&amp;""</f>
        <v>Do you disclose personal information to third parties only for the purpose(s) identified in the privacy notice or with the implicit or explicit consent of the individual?</v>
      </c>
      <c r="C319" s="74" t="str">
        <f>VLOOKUP($A319,Questions!$A$3:$W$333,18,0)&amp;""</f>
        <v/>
      </c>
      <c r="D319" s="74" t="str">
        <f>VLOOKUP($A319,Questions!$A$3:$W$333,19,0)&amp;""</f>
        <v/>
      </c>
    </row>
    <row r="320" spans="1:5" ht="27">
      <c r="A320" s="74" t="s">
        <v>489</v>
      </c>
      <c r="B320" s="74" t="str">
        <f>VLOOKUP($A320,Questions!$A$3:$W$333,2,0)&amp;""</f>
        <v>Do you protect personal information against unauthorized access (both physical and logical)?</v>
      </c>
      <c r="C320" s="74" t="str">
        <f>VLOOKUP($A320,Questions!$A$3:$W$333,18,0)&amp;""</f>
        <v/>
      </c>
      <c r="D320" s="74" t="str">
        <f>VLOOKUP($A320,Questions!$A$3:$W$333,19,0)&amp;""</f>
        <v/>
      </c>
    </row>
    <row r="321" spans="1:5" ht="40.5" customHeight="1">
      <c r="A321" s="74" t="s">
        <v>490</v>
      </c>
      <c r="B321" s="74" t="str">
        <f>VLOOKUP($A321,Questions!$A$3:$W$333,2,0)&amp;""</f>
        <v>Do you maintain accurate, complete, and relevant personal information for the purposes identified in the privacy notice?</v>
      </c>
      <c r="C321" s="74" t="str">
        <f>VLOOKUP($A321,Questions!$A$3:$W$333,18,0)&amp;""</f>
        <v/>
      </c>
      <c r="D321" s="74" t="str">
        <f>VLOOKUP($A321,Questions!$A$3:$W$333,19,0)&amp;""</f>
        <v/>
      </c>
    </row>
    <row r="322" spans="1:5" ht="35.25" customHeight="1">
      <c r="A322" s="74" t="s">
        <v>491</v>
      </c>
      <c r="B322" s="74" t="str">
        <f>VLOOKUP($A322,Questions!$A$3:$W$333,2,0)&amp;""</f>
        <v>Do you have procedures to address privacy-related noncompliance complaints and disputes?</v>
      </c>
      <c r="C322" s="74" t="str">
        <f>VLOOKUP($A322,Questions!$A$3:$W$333,18,0)&amp;""</f>
        <v/>
      </c>
      <c r="D322" s="74" t="str">
        <f>VLOOKUP($A322,Questions!$A$3:$W$333,19,0)&amp;""</f>
        <v/>
      </c>
    </row>
    <row r="323" spans="1:5" ht="22.5" customHeight="1">
      <c r="A323" s="74" t="s">
        <v>492</v>
      </c>
      <c r="B323" s="74" t="str">
        <f>VLOOKUP($A323,Questions!$A$3:$W$333,2,0)&amp;""</f>
        <v>Do you "anonymize," "de-identify," or otherwise mask personal data?</v>
      </c>
      <c r="C323" s="74" t="str">
        <f>VLOOKUP($A323,Questions!$A$3:$W$333,18,0)&amp;""</f>
        <v/>
      </c>
      <c r="D323" s="74" t="str">
        <f>VLOOKUP($A323,Questions!$A$3:$W$333,19,0)&amp;""</f>
        <v/>
      </c>
    </row>
    <row r="324" spans="1:5" ht="78" customHeight="1">
      <c r="A324" s="74" t="s">
        <v>493</v>
      </c>
      <c r="B324" s="74" t="str">
        <f>VLOOKUP($A324,Questions!$A$3:$W$333,2,0)&amp;""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324" s="74" t="str">
        <f>VLOOKUP($A324,Questions!$A$3:$W$333,18,0)&amp;""</f>
        <v/>
      </c>
      <c r="D324" s="74" t="str">
        <f>VLOOKUP($A324,Questions!$A$3:$W$333,19,0)&amp;""</f>
        <v/>
      </c>
    </row>
    <row r="325" spans="1:5" ht="35.25" customHeight="1">
      <c r="A325" s="74" t="s">
        <v>494</v>
      </c>
      <c r="B325" s="74" t="str">
        <f>VLOOKUP($A325,Questions!$A$3:$W$333,2,0)&amp;""</f>
        <v>Do you certify stop-processing requests, including any data that is processed by a third party on your behalf?</v>
      </c>
      <c r="C325" s="74" t="str">
        <f>VLOOKUP($A325,Questions!$A$3:$W$333,18,0)&amp;""</f>
        <v/>
      </c>
      <c r="D325" s="74" t="str">
        <f>VLOOKUP($A325,Questions!$A$3:$W$333,19,0)&amp;""</f>
        <v/>
      </c>
    </row>
    <row r="326" spans="1:5" ht="21" customHeight="1">
      <c r="A326" s="74" t="s">
        <v>495</v>
      </c>
      <c r="B326" s="74" t="str">
        <f>VLOOKUP($A326,Questions!$A$3:$W$333,2,0)&amp;""</f>
        <v>Do you have a process to review code for ethical considerations?</v>
      </c>
      <c r="C326" s="74" t="str">
        <f>VLOOKUP($A326,Questions!$A$3:$W$333,18,0)&amp;""</f>
        <v/>
      </c>
      <c r="D326" s="74" t="str">
        <f>VLOOKUP($A326,Questions!$A$3:$W$333,19,0)&amp;""</f>
        <v/>
      </c>
      <c r="E326" s="271" t="s">
        <v>585</v>
      </c>
    </row>
    <row r="327" spans="1:5" ht="17.45">
      <c r="A327" s="80" t="str">
        <f>VLOOKUP(LEFT($A328,4),'Auto Responses'!$N$4:$O$38,2,0)&amp;""</f>
        <v xml:space="preserve"> Privacy and AI</v>
      </c>
      <c r="B327" s="80"/>
      <c r="C327" s="73" t="str">
        <f>Questions!$R$2</f>
        <v>Reason for Question</v>
      </c>
      <c r="D327" s="73" t="str">
        <f>Questions!$S$2</f>
        <v>Follow-Up Inquiries/Responses</v>
      </c>
    </row>
    <row r="328" spans="1:5" ht="42.95" customHeight="1">
      <c r="A328" s="74" t="s">
        <v>496</v>
      </c>
      <c r="B328" s="74" t="str">
        <f>VLOOKUP($A328,Questions!$A$3:$W$333,2,0)&amp;""</f>
        <v>Does your service use AI for the processing of institutional data?</v>
      </c>
      <c r="C328" s="74" t="str">
        <f>VLOOKUP($A328,Questions!$A$3:$W$333,18,0)&amp;""</f>
        <v>To be added in a later version</v>
      </c>
      <c r="D328" s="74" t="str">
        <f>VLOOKUP($A328,Questions!$A$3:$W$333,19,0)&amp;""</f>
        <v>To be added in a later version</v>
      </c>
    </row>
    <row r="329" spans="1:5" ht="42.95" customHeight="1">
      <c r="A329" s="74" t="s">
        <v>498</v>
      </c>
      <c r="B329" s="74" t="str">
        <f>VLOOKUP($A329,Questions!$A$3:$W$333,2,0)&amp;""</f>
        <v>Is any institutional data retained in the AI processing?*</v>
      </c>
      <c r="C329" s="74" t="str">
        <f>VLOOKUP($A329,Questions!$A$3:$W$333,18,0)&amp;""</f>
        <v/>
      </c>
      <c r="D329" s="74" t="str">
        <f>VLOOKUP($A329,Questions!$A$3:$W$333,19,0)&amp;""</f>
        <v/>
      </c>
    </row>
    <row r="330" spans="1:5" ht="42.95" customHeight="1">
      <c r="A330" s="74" t="s">
        <v>500</v>
      </c>
      <c r="B330" s="74" t="str">
        <f>VLOOKUP($A330,Questions!$A$3:$W$333,2,0)&amp;""</f>
        <v>Do you have agreements in place with third parties or subprocessors regarding the protection of customer data and use of AI?*</v>
      </c>
      <c r="C330" s="74" t="str">
        <f>VLOOKUP($A330,Questions!$A$3:$W$333,18,0)&amp;""</f>
        <v/>
      </c>
      <c r="D330" s="74" t="str">
        <f>VLOOKUP($A330,Questions!$A$3:$W$333,19,0)&amp;""</f>
        <v/>
      </c>
    </row>
    <row r="331" spans="1:5" ht="42.95" customHeight="1">
      <c r="A331" s="74" t="s">
        <v>502</v>
      </c>
      <c r="B331" s="74" t="str">
        <f>VLOOKUP($A331,Questions!$A$3:$W$333,2,0)&amp;""</f>
        <v>Will institutional data be processed through a third party or subprocessor that also uses AI?</v>
      </c>
      <c r="C331" s="74" t="str">
        <f>VLOOKUP($A331,Questions!$A$3:$W$333,18,0)&amp;""</f>
        <v/>
      </c>
      <c r="D331" s="74" t="str">
        <f>VLOOKUP($A331,Questions!$A$3:$W$333,19,0)&amp;""</f>
        <v/>
      </c>
    </row>
    <row r="332" spans="1:5" ht="42.95" customHeight="1">
      <c r="A332" s="74" t="s">
        <v>503</v>
      </c>
      <c r="B332" s="74" t="str">
        <f>VLOOKUP($A332,Questions!$A$3:$W$333,2,0)&amp;""</f>
        <v>Is AI processing limited to fully licensed commercial enterprise AI services?</v>
      </c>
      <c r="C332" s="74" t="str">
        <f>VLOOKUP($A332,Questions!$A$3:$W$333,18,0)&amp;""</f>
        <v/>
      </c>
      <c r="D332" s="74" t="str">
        <f>VLOOKUP($A332,Questions!$A$3:$W$333,19,0)&amp;""</f>
        <v/>
      </c>
    </row>
    <row r="333" spans="1:5" ht="42.95" customHeight="1">
      <c r="A333" s="74" t="s">
        <v>505</v>
      </c>
      <c r="B333" s="74" t="str">
        <f>VLOOKUP($A333,Questions!$A$3:$W$333,2,0)&amp;""</f>
        <v>Will institutional data be used or processed by any shared AI services?</v>
      </c>
      <c r="C333" s="74" t="str">
        <f>VLOOKUP($A333,Questions!$A$3:$W$333,18,0)&amp;""</f>
        <v/>
      </c>
      <c r="D333" s="74" t="str">
        <f>VLOOKUP($A333,Questions!$A$3:$W$333,19,0)&amp;""</f>
        <v/>
      </c>
    </row>
    <row r="334" spans="1:5" ht="42.95" customHeight="1">
      <c r="A334" s="74" t="s">
        <v>506</v>
      </c>
      <c r="B334" s="74" t="str">
        <f>VLOOKUP($A334,Questions!$A$3:$W$333,2,0)&amp;""</f>
        <v>Do you have safeguards in place to protect institutional data and data privacy from unintended AI queries or processing?</v>
      </c>
      <c r="C334" s="74" t="str">
        <f>VLOOKUP($A334,Questions!$A$3:$W$333,18,0)&amp;""</f>
        <v/>
      </c>
      <c r="D334" s="74" t="str">
        <f>VLOOKUP($A334,Questions!$A$3:$W$333,19,0)&amp;""</f>
        <v/>
      </c>
    </row>
    <row r="335" spans="1:5" ht="42.95" customHeight="1">
      <c r="A335" s="74" t="s">
        <v>507</v>
      </c>
      <c r="B335" s="74" t="str">
        <f>VLOOKUP($A335,Questions!$A$3:$W$333,2,0)&amp;""</f>
        <v>Do you provide choice to the user to opt out of AI use?</v>
      </c>
      <c r="C335" s="74" t="str">
        <f>VLOOKUP($A335,Questions!$A$3:$W$333,18,0)&amp;""</f>
        <v/>
      </c>
      <c r="D335" s="74" t="str">
        <f>VLOOKUP($A335,Questions!$A$3:$W$333,19,0)&amp;""</f>
        <v/>
      </c>
    </row>
    <row r="336" spans="1:5" ht="42.95" customHeight="1">
      <c r="A336" s="80" t="str">
        <f>VLOOKUP(LEFT($A337,4),'Auto Responses'!$N$4:$O$38,2,0)&amp;""</f>
        <v xml:space="preserve"> AI Qualifying Questions</v>
      </c>
      <c r="B336" s="80"/>
      <c r="C336" s="73" t="str">
        <f>Questions!$R$2</f>
        <v>Reason for Question</v>
      </c>
      <c r="D336" s="73" t="str">
        <f>Questions!$S$2</f>
        <v>Follow-Up Inquiries/Responses</v>
      </c>
    </row>
    <row r="337" spans="1:5" ht="42.95" customHeight="1">
      <c r="A337" s="74" t="s">
        <v>368</v>
      </c>
      <c r="B337" s="74" t="str">
        <f>VLOOKUP($A337,Questions!$A$3:$W$333,2,0)&amp;""</f>
        <v>Does your solution leverage machine learning (ML) or do you plan to do so in the next 12 months?</v>
      </c>
      <c r="C337" s="74" t="str">
        <f>VLOOKUP($A337,Questions!$A$3:$W$333,18,0)&amp;""</f>
        <v>To be added in a later version</v>
      </c>
      <c r="D337" s="74" t="str">
        <f>VLOOKUP($A337,Questions!$A$3:$W$333,19,0)&amp;""</f>
        <v>To be added in a later version</v>
      </c>
    </row>
    <row r="338" spans="1:5" ht="42.95" customHeight="1">
      <c r="A338" s="74" t="s">
        <v>370</v>
      </c>
      <c r="B338" s="74" t="str">
        <f>VLOOKUP($A338,Questions!$A$3:$W$333,2,0)&amp;""</f>
        <v>Does your solution leverage a large language model (LLM) or do you plan to do so in the next 12 months?</v>
      </c>
      <c r="C338" s="74" t="str">
        <f>VLOOKUP($A338,Questions!$A$3:$W$333,18,0)&amp;""</f>
        <v/>
      </c>
      <c r="D338" s="74" t="str">
        <f>VLOOKUP($A338,Questions!$A$3:$W$333,19,0)&amp;""</f>
        <v/>
      </c>
      <c r="E338" s="271" t="s">
        <v>585</v>
      </c>
    </row>
    <row r="339" spans="1:5" ht="42.95" customHeight="1">
      <c r="A339" s="80" t="str">
        <f>VLOOKUP(LEFT($A340,4),'Auto Responses'!$N$4:$O$38,2,0)&amp;""</f>
        <v xml:space="preserve"> General AI Questions</v>
      </c>
      <c r="B339" s="80"/>
      <c r="C339" s="73" t="str">
        <f>Questions!$R$2</f>
        <v>Reason for Question</v>
      </c>
      <c r="D339" s="73" t="str">
        <f>Questions!$S$2</f>
        <v>Follow-Up Inquiries/Responses</v>
      </c>
    </row>
    <row r="340" spans="1:5" ht="42.95" customHeight="1">
      <c r="A340" s="74" t="s">
        <v>371</v>
      </c>
      <c r="B340" s="74" t="str">
        <f>VLOOKUP($A340,Questions!$A$3:$W$333,2,0)&amp;""</f>
        <v>Does your solution have an AI risk model when developing or implementing your solution's AI model?*</v>
      </c>
      <c r="C340" s="74" t="str">
        <f>VLOOKUP($A340,Questions!$A$3:$W$333,18,0)&amp;""</f>
        <v>To be added in a later version</v>
      </c>
      <c r="D340" s="74" t="str">
        <f>VLOOKUP($A340,Questions!$A$3:$W$333,19,0)&amp;""</f>
        <v>To be added in a later version</v>
      </c>
    </row>
    <row r="341" spans="1:5" ht="42.95" customHeight="1">
      <c r="A341" s="74" t="s">
        <v>373</v>
      </c>
      <c r="B341" s="74" t="str">
        <f>VLOOKUP($A341,Questions!$A$3:$W$333,2,0)&amp;""</f>
        <v>Can your solution's AI features be disabled by tenant and/or user?*</v>
      </c>
      <c r="C341" s="74" t="str">
        <f>VLOOKUP($A341,Questions!$A$3:$W$333,18,0)&amp;""</f>
        <v/>
      </c>
      <c r="D341" s="74" t="str">
        <f>VLOOKUP($A341,Questions!$A$3:$W$333,19,0)&amp;""</f>
        <v/>
      </c>
    </row>
    <row r="342" spans="1:5" ht="42.95" customHeight="1">
      <c r="A342" s="74" t="s">
        <v>375</v>
      </c>
      <c r="B342" s="74" t="str">
        <f>VLOOKUP($A342,Questions!$A$3:$W$333,2,0)&amp;""</f>
        <v>Have your staff completed responsible AI training?*</v>
      </c>
      <c r="C342" s="74" t="str">
        <f>VLOOKUP($A342,Questions!$A$3:$W$333,18,0)&amp;""</f>
        <v/>
      </c>
      <c r="D342" s="74" t="str">
        <f>VLOOKUP($A342,Questions!$A$3:$W$333,19,0)&amp;""</f>
        <v/>
      </c>
    </row>
    <row r="343" spans="1:5" ht="42.95" customHeight="1">
      <c r="A343" s="74" t="s">
        <v>377</v>
      </c>
      <c r="B343" s="74" t="str">
        <f>VLOOKUP($A343,Questions!$A$3:$W$333,2,0)&amp;""</f>
        <v>Please describe the capabilities of your solution's AI features.</v>
      </c>
      <c r="C343" s="74" t="str">
        <f>VLOOKUP($A343,Questions!$A$3:$W$333,18,0)&amp;""</f>
        <v/>
      </c>
      <c r="D343" s="74" t="str">
        <f>VLOOKUP($A343,Questions!$A$3:$W$333,19,0)&amp;""</f>
        <v/>
      </c>
    </row>
    <row r="344" spans="1:5" ht="42.95" customHeight="1">
      <c r="A344" s="74" t="s">
        <v>379</v>
      </c>
      <c r="B344" s="74" t="str">
        <f>VLOOKUP($A344,Questions!$A$3:$W$333,2,0)&amp;""</f>
        <v>Does your solution support business rules to protect sensitive data from being ingested by the AI model?</v>
      </c>
      <c r="C344" s="74" t="str">
        <f>VLOOKUP($A344,Questions!$A$3:$W$333,18,0)&amp;""</f>
        <v/>
      </c>
      <c r="D344" s="74" t="str">
        <f>VLOOKUP($A344,Questions!$A$3:$W$333,19,0)&amp;""</f>
        <v/>
      </c>
      <c r="E344" s="271" t="s">
        <v>585</v>
      </c>
    </row>
    <row r="345" spans="1:5" ht="42.95" customHeight="1">
      <c r="A345" s="80" t="str">
        <f>VLOOKUP(LEFT($A346,4),'Auto Responses'!$N$4:$O$38,2,0)&amp;""</f>
        <v xml:space="preserve"> AI Policy</v>
      </c>
      <c r="B345" s="80"/>
      <c r="C345" s="73" t="str">
        <f>Questions!$R$2</f>
        <v>Reason for Question</v>
      </c>
      <c r="D345" s="73" t="str">
        <f>Questions!$S$2</f>
        <v>Follow-Up Inquiries/Responses</v>
      </c>
    </row>
    <row r="346" spans="1:5" ht="65.25" customHeight="1">
      <c r="A346" s="74" t="s">
        <v>381</v>
      </c>
      <c r="B346" s="74" t="str">
        <f>VLOOKUP($A346,Questions!$A$3:$W$333,2,0)&amp;""</f>
        <v>Are your AI developer's policies, processes, procedures, and practices across the organization related to the mapping, measuring, and managing of AI risks conspicuously posted, unambiguous, and implemented effectively?*</v>
      </c>
      <c r="C346" s="74" t="str">
        <f>VLOOKUP($A346,Questions!$A$3:$W$333,18,0)&amp;""</f>
        <v>To be added in a later version</v>
      </c>
      <c r="D346" s="74" t="str">
        <f>VLOOKUP($A346,Questions!$A$3:$W$333,19,0)&amp;""</f>
        <v>To be added in a later version</v>
      </c>
    </row>
    <row r="347" spans="1:5" ht="42.95" customHeight="1">
      <c r="A347" s="74" t="s">
        <v>383</v>
      </c>
      <c r="B347" s="74" t="str">
        <f>VLOOKUP($A347,Questions!$A$3:$W$333,2,0)&amp;""</f>
        <v>Have you identified and measured AI risks?*</v>
      </c>
      <c r="C347" s="74" t="str">
        <f>VLOOKUP($A347,Questions!$A$3:$W$333,18,0)&amp;""</f>
        <v/>
      </c>
      <c r="D347" s="74" t="str">
        <f>VLOOKUP($A347,Questions!$A$3:$W$333,19,0)&amp;""</f>
        <v/>
      </c>
    </row>
    <row r="348" spans="1:5" ht="42.95" customHeight="1">
      <c r="A348" s="74" t="s">
        <v>385</v>
      </c>
      <c r="B348" s="74" t="str">
        <f>VLOOKUP($A348,Questions!$A$3:$W$333,2,0)&amp;""</f>
        <v>In the event of an incident, can your solution's AI features be disabled in a timely manner?*</v>
      </c>
      <c r="C348" s="74" t="str">
        <f>VLOOKUP($A348,Questions!$A$3:$W$333,18,0)&amp;""</f>
        <v/>
      </c>
      <c r="D348" s="74" t="str">
        <f>VLOOKUP($A348,Questions!$A$3:$W$333,19,0)&amp;""</f>
        <v/>
      </c>
    </row>
    <row r="349" spans="1:5" ht="42.95" customHeight="1">
      <c r="A349" s="74" t="s">
        <v>386</v>
      </c>
      <c r="B349" s="74" t="str">
        <f>VLOOKUP($A349,Questions!$A$3:$W$333,2,0)&amp;""</f>
        <v>If disabled because of an incident, can your solution's AI features be re-enabled in a timely manner?*</v>
      </c>
      <c r="C349" s="74" t="str">
        <f>VLOOKUP($A349,Questions!$A$3:$W$333,18,0)&amp;""</f>
        <v/>
      </c>
      <c r="D349" s="74" t="str">
        <f>VLOOKUP($A349,Questions!$A$3:$W$333,19,0)&amp;""</f>
        <v/>
      </c>
    </row>
    <row r="350" spans="1:5" ht="42.95" customHeight="1">
      <c r="A350" s="74" t="s">
        <v>387</v>
      </c>
      <c r="B350" s="74" t="str">
        <f>VLOOKUP($A350,Questions!$A$3:$W$333,2,0)&amp;""</f>
        <v>Do you have documented technical and procedural processes to address potential negative impacts of AI as described by the AI Risk Management Framework (RMF)?</v>
      </c>
      <c r="C350" s="74" t="str">
        <f>VLOOKUP($A350,Questions!$A$3:$W$333,18,0)&amp;""</f>
        <v/>
      </c>
      <c r="D350" s="74" t="str">
        <f>VLOOKUP($A350,Questions!$A$3:$W$333,19,0)&amp;""</f>
        <v/>
      </c>
      <c r="E350" s="271" t="s">
        <v>585</v>
      </c>
    </row>
    <row r="351" spans="1:5" ht="42.95" customHeight="1">
      <c r="A351" s="80" t="str">
        <f>VLOOKUP(LEFT($A352,4),'Auto Responses'!$N$4:$O$38,2,0)&amp;""</f>
        <v xml:space="preserve"> AI Data Security</v>
      </c>
      <c r="B351" s="80"/>
      <c r="C351" s="73" t="str">
        <f>Questions!$R$2</f>
        <v>Reason for Question</v>
      </c>
      <c r="D351" s="73" t="str">
        <f>Questions!$S$2</f>
        <v>Follow-Up Inquiries/Responses</v>
      </c>
    </row>
    <row r="352" spans="1:5" ht="42.95" customHeight="1">
      <c r="A352" s="74" t="s">
        <v>388</v>
      </c>
      <c r="B352" s="74" t="str">
        <f>VLOOKUP($A352,Questions!$A$3:$W$333,2,0)&amp;""</f>
        <v>If sensitive data is introduced to your solution's AI model, can the data be removed from the AI model by request?*</v>
      </c>
      <c r="C352" s="74" t="str">
        <f>VLOOKUP($A352,Questions!$A$3:$W$333,18,0)&amp;""</f>
        <v>To be added in a later version</v>
      </c>
      <c r="D352" s="74" t="str">
        <f>VLOOKUP($A352,Questions!$A$3:$W$333,19,0)&amp;""</f>
        <v>To be added in a later version</v>
      </c>
    </row>
    <row r="353" spans="1:5" ht="42.95" customHeight="1">
      <c r="A353" s="74" t="s">
        <v>389</v>
      </c>
      <c r="B353" s="74" t="str">
        <f>VLOOKUP($A353,Questions!$A$3:$W$333,2,0)&amp;""</f>
        <v>Is user input data used to influence your solution's AI model?*</v>
      </c>
      <c r="C353" s="74" t="str">
        <f>VLOOKUP($A353,Questions!$A$3:$W$333,18,0)&amp;""</f>
        <v/>
      </c>
      <c r="D353" s="74" t="str">
        <f>VLOOKUP($A353,Questions!$A$3:$W$333,19,0)&amp;""</f>
        <v/>
      </c>
    </row>
    <row r="354" spans="1:5" ht="42.95" customHeight="1">
      <c r="A354" s="74" t="s">
        <v>391</v>
      </c>
      <c r="B354" s="74" t="str">
        <f>VLOOKUP($A354,Questions!$A$3:$W$333,2,0)&amp;""</f>
        <v>Do you provide logging for your solution's AI feature(s) that includes user, date, and action taken?*</v>
      </c>
      <c r="C354" s="74" t="str">
        <f>VLOOKUP($A354,Questions!$A$3:$W$333,18,0)&amp;""</f>
        <v/>
      </c>
      <c r="D354" s="74" t="str">
        <f>VLOOKUP($A354,Questions!$A$3:$W$333,19,0)&amp;""</f>
        <v/>
      </c>
    </row>
    <row r="355" spans="1:5" ht="42.95" customHeight="1">
      <c r="A355" s="74" t="s">
        <v>393</v>
      </c>
      <c r="B355" s="74" t="str">
        <f>VLOOKUP($A355,Questions!$A$3:$W$333,2,0)&amp;""</f>
        <v>Please describe how you validate user inputs.</v>
      </c>
      <c r="C355" s="74" t="str">
        <f>VLOOKUP($A355,Questions!$A$3:$W$333,18,0)&amp;""</f>
        <v/>
      </c>
      <c r="D355" s="74" t="str">
        <f>VLOOKUP($A355,Questions!$A$3:$W$333,19,0)&amp;""</f>
        <v/>
      </c>
    </row>
    <row r="356" spans="1:5" ht="42.95" customHeight="1">
      <c r="A356" s="74" t="s">
        <v>395</v>
      </c>
      <c r="B356" s="74" t="str">
        <f>VLOOKUP($A356,Questions!$A$3:$W$333,2,0)&amp;""</f>
        <v>Do you plan for and mitigate supply-chain risk related to your AI features?</v>
      </c>
      <c r="C356" s="74" t="str">
        <f>VLOOKUP($A356,Questions!$A$3:$W$333,18,0)&amp;""</f>
        <v/>
      </c>
      <c r="D356" s="74" t="str">
        <f>VLOOKUP($A356,Questions!$A$3:$W$333,19,0)&amp;""</f>
        <v/>
      </c>
      <c r="E356" s="271" t="s">
        <v>585</v>
      </c>
    </row>
    <row r="357" spans="1:5" ht="42.95" customHeight="1">
      <c r="A357" s="80" t="str">
        <f>VLOOKUP(LEFT($A358,4),'Auto Responses'!$N$4:$O$38,2,0)&amp;""</f>
        <v xml:space="preserve"> AI Machine Learning</v>
      </c>
      <c r="B357" s="80"/>
      <c r="C357" s="73" t="str">
        <f>Questions!$R$2</f>
        <v>Reason for Question</v>
      </c>
      <c r="D357" s="73" t="str">
        <f>Questions!$S$2</f>
        <v>Follow-Up Inquiries/Responses</v>
      </c>
    </row>
    <row r="358" spans="1:5" ht="42.95" customHeight="1">
      <c r="A358" s="74" t="s">
        <v>397</v>
      </c>
      <c r="B358" s="74" t="str">
        <f>VLOOKUP($A358,Questions!$A$3:$W$333,2,0)&amp;""</f>
        <v>Do you separate ML training data from your ML solution data?*</v>
      </c>
      <c r="C358" s="74" t="str">
        <f>VLOOKUP($A358,Questions!$A$3:$W$333,18,0)&amp;""</f>
        <v>To be added in a later version</v>
      </c>
      <c r="D358" s="74" t="str">
        <f>VLOOKUP($A358,Questions!$A$3:$W$333,19,0)&amp;""</f>
        <v>To be added in a later version</v>
      </c>
    </row>
    <row r="359" spans="1:5" ht="42.95" customHeight="1">
      <c r="A359" s="74" t="s">
        <v>399</v>
      </c>
      <c r="B359" s="74" t="str">
        <f>VLOOKUP($A359,Questions!$A$3:$W$333,2,0)&amp;""</f>
        <v>Do you authenticate and verify your ML model's feedback?*</v>
      </c>
      <c r="C359" s="74" t="str">
        <f>VLOOKUP($A359,Questions!$A$3:$W$333,18,0)&amp;""</f>
        <v/>
      </c>
      <c r="D359" s="74" t="str">
        <f>VLOOKUP($A359,Questions!$A$3:$W$333,19,0)&amp;""</f>
        <v/>
      </c>
    </row>
    <row r="360" spans="1:5" ht="42.95" customHeight="1">
      <c r="A360" s="74" t="s">
        <v>401</v>
      </c>
      <c r="B360" s="74" t="str">
        <f>VLOOKUP($A360,Questions!$A$3:$W$333,2,0)&amp;""</f>
        <v>Is your ML training data vetted, validated, and verified before training the solution's AI model?</v>
      </c>
      <c r="C360" s="74" t="str">
        <f>VLOOKUP($A360,Questions!$A$3:$W$333,18,0)&amp;""</f>
        <v/>
      </c>
      <c r="D360" s="74" t="str">
        <f>VLOOKUP($A360,Questions!$A$3:$W$333,19,0)&amp;""</f>
        <v/>
      </c>
    </row>
    <row r="361" spans="1:5" ht="42.95" customHeight="1">
      <c r="A361" s="74" t="s">
        <v>403</v>
      </c>
      <c r="B361" s="74" t="str">
        <f>VLOOKUP($A361,Questions!$A$3:$W$333,2,0)&amp;""</f>
        <v>Is your ML training data monitored and audited?</v>
      </c>
      <c r="C361" s="74" t="str">
        <f>VLOOKUP($A361,Questions!$A$3:$W$333,18,0)&amp;""</f>
        <v/>
      </c>
      <c r="D361" s="74" t="str">
        <f>VLOOKUP($A361,Questions!$A$3:$W$333,19,0)&amp;""</f>
        <v/>
      </c>
    </row>
    <row r="362" spans="1:5" ht="42.95" customHeight="1">
      <c r="A362" s="74" t="s">
        <v>405</v>
      </c>
      <c r="B362" s="74" t="str">
        <f>VLOOKUP($A362,Questions!$A$3:$W$333,2,0)&amp;""</f>
        <v>Have you limited access to your ML training data to only staff with an explicit business need?</v>
      </c>
      <c r="C362" s="74" t="str">
        <f>VLOOKUP($A362,Questions!$A$3:$W$333,18,0)&amp;""</f>
        <v/>
      </c>
      <c r="D362" s="74" t="str">
        <f>VLOOKUP($A362,Questions!$A$3:$W$333,19,0)&amp;""</f>
        <v/>
      </c>
    </row>
    <row r="363" spans="1:5" ht="42.95" customHeight="1">
      <c r="A363" s="74" t="s">
        <v>407</v>
      </c>
      <c r="B363" s="74" t="str">
        <f>VLOOKUP($A363,Questions!$A$3:$W$333,2,0)&amp;""</f>
        <v>Have you implemented adversarial training or other model defense mechanisms to protect your ML-related features?</v>
      </c>
      <c r="C363" s="74" t="str">
        <f>VLOOKUP($A363,Questions!$A$3:$W$333,18,0)&amp;""</f>
        <v/>
      </c>
      <c r="D363" s="74" t="str">
        <f>VLOOKUP($A363,Questions!$A$3:$W$333,19,0)&amp;""</f>
        <v/>
      </c>
    </row>
    <row r="364" spans="1:5" ht="42.95" customHeight="1">
      <c r="A364" s="74" t="s">
        <v>409</v>
      </c>
      <c r="B364" s="74" t="str">
        <f>VLOOKUP($A364,Questions!$A$3:$W$333,2,0)&amp;""</f>
        <v>Do you make your ML model transparent through documentation and log inputs and outputs?</v>
      </c>
      <c r="C364" s="74" t="str">
        <f>VLOOKUP($A364,Questions!$A$3:$W$333,18,0)&amp;""</f>
        <v/>
      </c>
      <c r="D364" s="74" t="str">
        <f>VLOOKUP($A364,Questions!$A$3:$W$333,19,0)&amp;""</f>
        <v/>
      </c>
    </row>
    <row r="365" spans="1:5" ht="42.95" customHeight="1">
      <c r="A365" s="74" t="s">
        <v>411</v>
      </c>
      <c r="B365" s="74" t="str">
        <f>VLOOKUP($A365,Questions!$A$3:$W$333,2,0)&amp;""</f>
        <v>Do you watermark your ML training data?</v>
      </c>
      <c r="C365" s="74" t="str">
        <f>VLOOKUP($A365,Questions!$A$3:$W$333,18,0)&amp;""</f>
        <v/>
      </c>
      <c r="D365" s="74" t="str">
        <f>VLOOKUP($A365,Questions!$A$3:$W$333,19,0)&amp;""</f>
        <v/>
      </c>
      <c r="E365" s="271" t="s">
        <v>585</v>
      </c>
    </row>
    <row r="366" spans="1:5" ht="42.95" customHeight="1">
      <c r="A366" s="80" t="str">
        <f>VLOOKUP(LEFT($A367,4),'Auto Responses'!$N$4:$O$38,2,0)&amp;""</f>
        <v xml:space="preserve"> AI Large Language Model (LLM)</v>
      </c>
      <c r="B366" s="80"/>
      <c r="C366" s="73" t="str">
        <f>Questions!$R$2</f>
        <v>Reason for Question</v>
      </c>
      <c r="D366" s="73" t="str">
        <f>Questions!$S$2</f>
        <v>Follow-Up Inquiries/Responses</v>
      </c>
    </row>
    <row r="367" spans="1:5" ht="42.95" customHeight="1">
      <c r="A367" s="74" t="s">
        <v>412</v>
      </c>
      <c r="B367" s="74" t="str">
        <f>VLOOKUP($A367,Questions!$A$3:$W$333,2,0)&amp;""</f>
        <v>Do you limit your solution's LLM privileges by default?*</v>
      </c>
      <c r="C367" s="74" t="str">
        <f>VLOOKUP($A367,Questions!$A$3:$W$333,18,0)&amp;""</f>
        <v>To be added in a later version</v>
      </c>
      <c r="D367" s="74" t="str">
        <f>VLOOKUP($A367,Questions!$A$3:$W$333,19,0)&amp;""</f>
        <v>To be added in a later version</v>
      </c>
    </row>
    <row r="368" spans="1:5" ht="42.95" customHeight="1">
      <c r="A368" s="74" t="s">
        <v>413</v>
      </c>
      <c r="B368" s="74" t="str">
        <f>VLOOKUP($A368,Questions!$A$3:$W$333,2,0)&amp;""</f>
        <v>Is your LLM training data vetted, validated, and verified before training the solution's AI model?*</v>
      </c>
      <c r="C368" s="74" t="str">
        <f>VLOOKUP($A368,Questions!$A$3:$W$333,18,0)&amp;""</f>
        <v/>
      </c>
      <c r="D368" s="74" t="str">
        <f>VLOOKUP($A368,Questions!$A$3:$W$333,19,0)&amp;""</f>
        <v/>
      </c>
    </row>
    <row r="369" spans="1:5" ht="42.95" customHeight="1">
      <c r="A369" s="74" t="s">
        <v>415</v>
      </c>
      <c r="B369" s="74" t="str">
        <f>VLOOKUP($A369,Questions!$A$3:$W$333,2,0)&amp;""</f>
        <v>Do any actions taken by your solution's LLM features or plugins require human intervention?*</v>
      </c>
      <c r="C369" s="74" t="str">
        <f>VLOOKUP($A369,Questions!$A$3:$W$333,18,0)&amp;""</f>
        <v/>
      </c>
      <c r="D369" s="74" t="str">
        <f>VLOOKUP($A369,Questions!$A$3:$W$333,19,0)&amp;""</f>
        <v/>
      </c>
    </row>
    <row r="370" spans="1:5" ht="42.95" customHeight="1">
      <c r="A370" s="74" t="s">
        <v>416</v>
      </c>
      <c r="B370" s="74" t="str">
        <f>VLOOKUP($A370,Questions!$A$3:$W$333,2,0)&amp;""</f>
        <v>Do you limit multiple LLM model plugins being called as part of a single input?*</v>
      </c>
      <c r="C370" s="74" t="str">
        <f>VLOOKUP($A370,Questions!$A$3:$W$333,18,0)&amp;""</f>
        <v/>
      </c>
      <c r="D370" s="74" t="str">
        <f>VLOOKUP($A370,Questions!$A$3:$W$333,19,0)&amp;""</f>
        <v/>
      </c>
    </row>
    <row r="371" spans="1:5" ht="42.95" customHeight="1">
      <c r="A371" s="74" t="s">
        <v>418</v>
      </c>
      <c r="B371" s="74" t="str">
        <f>VLOOKUP($A371,Questions!$A$3:$W$333,2,0)&amp;""</f>
        <v>Do you limit your solution's LLM resource use per request, per step, and per action?</v>
      </c>
      <c r="C371" s="74" t="str">
        <f>VLOOKUP($A371,Questions!$A$3:$W$333,18,0)&amp;""</f>
        <v/>
      </c>
      <c r="D371" s="74" t="str">
        <f>VLOOKUP($A371,Questions!$A$3:$W$333,19,0)&amp;""</f>
        <v/>
      </c>
    </row>
    <row r="372" spans="1:5" ht="42.95" customHeight="1">
      <c r="A372" s="74" t="s">
        <v>420</v>
      </c>
      <c r="B372" s="74" t="str">
        <f>VLOOKUP($A372,Questions!$A$3:$W$333,2,0)&amp;""</f>
        <v>Do you leverage LLM model tuning or other model validation mechanisms?</v>
      </c>
      <c r="C372" s="74" t="str">
        <f>VLOOKUP($A372,Questions!$A$3:$W$333,18,0)&amp;""</f>
        <v/>
      </c>
      <c r="D372" s="74" t="str">
        <f>VLOOKUP($A372,Questions!$A$3:$W$333,19,0)&amp;""</f>
        <v/>
      </c>
      <c r="E372" s="271" t="s">
        <v>585</v>
      </c>
    </row>
    <row r="373" spans="1:5">
      <c r="A373" s="272" t="s">
        <v>422</v>
      </c>
    </row>
    <row r="374" spans="1:5"/>
    <row r="375" spans="1:5"/>
    <row r="376" spans="1:5"/>
  </sheetData>
  <phoneticPr fontId="31"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C167 C179:D179 C200 C195 C207:D207 C261:C262 D26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W963"/>
  <sheetViews>
    <sheetView zoomScale="80" zoomScaleNormal="80" workbookViewId="0">
      <pane xSplit="2" ySplit="2" topLeftCell="C16" activePane="bottomRight" state="frozen"/>
      <selection pane="bottomRight" activeCell="B17" sqref="B17"/>
      <selection pane="bottomLeft" activeCell="A2" sqref="A2"/>
      <selection pane="topRight" activeCell="C1" sqref="C1"/>
    </sheetView>
  </sheetViews>
  <sheetFormatPr defaultColWidth="8.796875" defaultRowHeight="15.75" customHeight="1"/>
  <cols>
    <col min="1" max="1" width="8.796875" style="8" customWidth="1"/>
    <col min="2" max="2" width="35.69921875" style="8" customWidth="1"/>
    <col min="3" max="3" width="6.19921875" style="8" customWidth="1"/>
    <col min="4" max="4" width="5.8984375" style="8" customWidth="1"/>
    <col min="5" max="5" width="6.69921875" style="8" customWidth="1"/>
    <col min="6" max="6" width="7.19921875" style="8" customWidth="1"/>
    <col min="7" max="7" width="7.296875" style="8" customWidth="1"/>
    <col min="8" max="9" width="7.5" style="8" customWidth="1"/>
    <col min="10" max="10" width="6.8984375" style="8" customWidth="1"/>
    <col min="11" max="11" width="15.3984375" style="8" customWidth="1"/>
    <col min="12" max="12" width="12.69921875" style="8" customWidth="1"/>
    <col min="13" max="13" width="8.796875" style="8" customWidth="1"/>
    <col min="14" max="19" width="18.19921875" style="8" customWidth="1"/>
    <col min="20" max="21" width="8.796875" style="8" customWidth="1"/>
    <col min="22" max="22" width="10.8984375" style="8" customWidth="1"/>
    <col min="23" max="23" width="11.19921875" style="8" customWidth="1"/>
    <col min="24" max="16384" width="8.796875" style="8"/>
  </cols>
  <sheetData>
    <row r="1" spans="1:23" ht="15.75" hidden="1" customHeight="1">
      <c r="A1" s="273" t="s">
        <v>594</v>
      </c>
    </row>
    <row r="2" spans="1:23" ht="27.95">
      <c r="A2" s="2" t="s">
        <v>595</v>
      </c>
      <c r="B2" s="2" t="s">
        <v>545</v>
      </c>
      <c r="C2" s="3" t="s">
        <v>596</v>
      </c>
      <c r="D2" s="3" t="s">
        <v>597</v>
      </c>
      <c r="E2" s="3" t="s">
        <v>598</v>
      </c>
      <c r="F2" s="3" t="s">
        <v>599</v>
      </c>
      <c r="G2" s="3" t="s">
        <v>600</v>
      </c>
      <c r="H2" s="3" t="s">
        <v>601</v>
      </c>
      <c r="I2" s="3" t="s">
        <v>602</v>
      </c>
      <c r="J2" s="3" t="s">
        <v>603</v>
      </c>
      <c r="K2" s="4" t="s">
        <v>604</v>
      </c>
      <c r="L2" s="3" t="s">
        <v>605</v>
      </c>
      <c r="M2" s="5" t="s">
        <v>606</v>
      </c>
      <c r="N2" s="3" t="s">
        <v>607</v>
      </c>
      <c r="O2" s="3" t="s">
        <v>608</v>
      </c>
      <c r="P2" s="3" t="s">
        <v>609</v>
      </c>
      <c r="Q2" s="3" t="s">
        <v>610</v>
      </c>
      <c r="R2" s="6" t="s">
        <v>611</v>
      </c>
      <c r="S2" s="6" t="s">
        <v>612</v>
      </c>
      <c r="T2" s="7" t="s">
        <v>547</v>
      </c>
      <c r="U2" s="7" t="s">
        <v>613</v>
      </c>
      <c r="V2" s="7" t="s">
        <v>549</v>
      </c>
      <c r="W2" s="7" t="s">
        <v>614</v>
      </c>
    </row>
    <row r="3" spans="1:23" ht="14.1">
      <c r="A3" s="245" t="s">
        <v>4</v>
      </c>
      <c r="B3" s="245" t="s">
        <v>615</v>
      </c>
      <c r="C3" s="245">
        <v>1</v>
      </c>
      <c r="D3" s="245">
        <v>1</v>
      </c>
      <c r="E3" s="245">
        <v>1</v>
      </c>
      <c r="F3" s="245">
        <v>1</v>
      </c>
      <c r="G3" s="245">
        <v>1</v>
      </c>
      <c r="H3" s="245">
        <v>1</v>
      </c>
      <c r="I3" s="245">
        <v>1</v>
      </c>
      <c r="J3" s="245">
        <v>1</v>
      </c>
      <c r="K3" s="245" t="s">
        <v>616</v>
      </c>
      <c r="L3" s="245" t="s">
        <v>617</v>
      </c>
      <c r="M3" s="245">
        <v>0</v>
      </c>
      <c r="N3" s="245" t="s">
        <v>618</v>
      </c>
      <c r="O3" s="245" t="s">
        <v>618</v>
      </c>
      <c r="P3" s="245" t="s">
        <v>618</v>
      </c>
      <c r="Q3" s="245" t="s">
        <v>618</v>
      </c>
      <c r="R3" s="245" t="s">
        <v>618</v>
      </c>
      <c r="S3" s="245" t="s">
        <v>618</v>
      </c>
      <c r="T3" s="245" t="s">
        <v>618</v>
      </c>
      <c r="U3" s="245" t="s">
        <v>618</v>
      </c>
      <c r="V3" s="245" t="s">
        <v>618</v>
      </c>
      <c r="W3" s="245">
        <f t="shared" ref="W3:W65" si="0">IF($V3="Critical Importance",20,IF($V3="Minor Importance",5,10))</f>
        <v>10</v>
      </c>
    </row>
    <row r="4" spans="1:23" ht="14.1">
      <c r="A4" s="245" t="s">
        <v>6</v>
      </c>
      <c r="B4" s="245" t="s">
        <v>619</v>
      </c>
      <c r="C4" s="245">
        <v>1</v>
      </c>
      <c r="D4" s="245">
        <v>1</v>
      </c>
      <c r="E4" s="245">
        <v>1</v>
      </c>
      <c r="F4" s="245">
        <v>1</v>
      </c>
      <c r="G4" s="245">
        <v>1</v>
      </c>
      <c r="H4" s="245">
        <v>1</v>
      </c>
      <c r="I4" s="245">
        <v>1</v>
      </c>
      <c r="J4" s="245">
        <v>1</v>
      </c>
      <c r="K4" s="245" t="s">
        <v>616</v>
      </c>
      <c r="L4" s="245" t="s">
        <v>617</v>
      </c>
      <c r="M4" s="245" t="s">
        <v>620</v>
      </c>
      <c r="N4" s="245" t="s">
        <v>618</v>
      </c>
      <c r="O4" s="245" t="s">
        <v>618</v>
      </c>
      <c r="P4" s="245" t="s">
        <v>618</v>
      </c>
      <c r="Q4" s="245" t="s">
        <v>618</v>
      </c>
      <c r="R4" s="245" t="s">
        <v>618</v>
      </c>
      <c r="S4" s="245" t="s">
        <v>618</v>
      </c>
      <c r="T4" s="245" t="s">
        <v>618</v>
      </c>
      <c r="U4" s="245" t="s">
        <v>618</v>
      </c>
      <c r="V4" s="245" t="s">
        <v>618</v>
      </c>
      <c r="W4" s="245">
        <f t="shared" si="0"/>
        <v>10</v>
      </c>
    </row>
    <row r="5" spans="1:23" ht="14.1">
      <c r="A5" s="245" t="s">
        <v>8</v>
      </c>
      <c r="B5" s="245" t="s">
        <v>621</v>
      </c>
      <c r="C5" s="245">
        <v>1</v>
      </c>
      <c r="D5" s="245">
        <v>1</v>
      </c>
      <c r="E5" s="245">
        <v>1</v>
      </c>
      <c r="F5" s="245">
        <v>1</v>
      </c>
      <c r="G5" s="245">
        <v>1</v>
      </c>
      <c r="H5" s="245">
        <v>1</v>
      </c>
      <c r="I5" s="245">
        <v>1</v>
      </c>
      <c r="J5" s="245">
        <v>1</v>
      </c>
      <c r="K5" s="245" t="s">
        <v>616</v>
      </c>
      <c r="L5" s="245" t="s">
        <v>617</v>
      </c>
      <c r="M5" s="245" t="s">
        <v>620</v>
      </c>
      <c r="N5" s="245" t="s">
        <v>618</v>
      </c>
      <c r="O5" s="245" t="s">
        <v>618</v>
      </c>
      <c r="P5" s="245" t="s">
        <v>618</v>
      </c>
      <c r="Q5" s="245" t="s">
        <v>618</v>
      </c>
      <c r="R5" s="245" t="s">
        <v>618</v>
      </c>
      <c r="S5" s="245" t="s">
        <v>618</v>
      </c>
      <c r="T5" s="245" t="s">
        <v>618</v>
      </c>
      <c r="U5" s="245" t="s">
        <v>618</v>
      </c>
      <c r="V5" s="245" t="s">
        <v>618</v>
      </c>
      <c r="W5" s="245">
        <f t="shared" si="0"/>
        <v>10</v>
      </c>
    </row>
    <row r="6" spans="1:23" ht="14.1">
      <c r="A6" s="245" t="s">
        <v>10</v>
      </c>
      <c r="B6" s="245" t="s">
        <v>622</v>
      </c>
      <c r="C6" s="245">
        <v>1</v>
      </c>
      <c r="D6" s="245">
        <v>1</v>
      </c>
      <c r="E6" s="245">
        <v>0</v>
      </c>
      <c r="F6" s="245">
        <v>0</v>
      </c>
      <c r="G6" s="245">
        <v>0</v>
      </c>
      <c r="H6" s="245">
        <v>0</v>
      </c>
      <c r="I6" s="245">
        <v>0</v>
      </c>
      <c r="J6" s="245">
        <v>0</v>
      </c>
      <c r="K6" s="245" t="s">
        <v>616</v>
      </c>
      <c r="L6" s="245" t="s">
        <v>617</v>
      </c>
      <c r="M6" s="245" t="s">
        <v>620</v>
      </c>
      <c r="N6" s="245" t="s">
        <v>618</v>
      </c>
      <c r="O6" s="245" t="s">
        <v>618</v>
      </c>
      <c r="P6" s="245" t="s">
        <v>618</v>
      </c>
      <c r="Q6" s="245" t="s">
        <v>618</v>
      </c>
      <c r="R6" s="245" t="s">
        <v>618</v>
      </c>
      <c r="S6" s="245" t="s">
        <v>618</v>
      </c>
      <c r="T6" s="245" t="s">
        <v>618</v>
      </c>
      <c r="U6" s="245" t="s">
        <v>618</v>
      </c>
      <c r="V6" s="245" t="s">
        <v>618</v>
      </c>
      <c r="W6" s="245">
        <f t="shared" si="0"/>
        <v>10</v>
      </c>
    </row>
    <row r="7" spans="1:23" ht="14.1">
      <c r="A7" s="245" t="s">
        <v>12</v>
      </c>
      <c r="B7" s="245" t="s">
        <v>623</v>
      </c>
      <c r="C7" s="245">
        <v>1</v>
      </c>
      <c r="D7" s="245">
        <v>1</v>
      </c>
      <c r="E7" s="245">
        <v>0</v>
      </c>
      <c r="F7" s="245">
        <v>0</v>
      </c>
      <c r="G7" s="245">
        <v>0</v>
      </c>
      <c r="H7" s="245">
        <v>0</v>
      </c>
      <c r="I7" s="245">
        <v>0</v>
      </c>
      <c r="J7" s="245">
        <v>0</v>
      </c>
      <c r="K7" s="245" t="s">
        <v>616</v>
      </c>
      <c r="L7" s="245" t="s">
        <v>617</v>
      </c>
      <c r="M7" s="245" t="s">
        <v>620</v>
      </c>
      <c r="N7" s="245" t="s">
        <v>618</v>
      </c>
      <c r="O7" s="245" t="s">
        <v>618</v>
      </c>
      <c r="P7" s="245" t="s">
        <v>618</v>
      </c>
      <c r="Q7" s="245" t="s">
        <v>618</v>
      </c>
      <c r="R7" s="245" t="s">
        <v>618</v>
      </c>
      <c r="S7" s="245" t="s">
        <v>618</v>
      </c>
      <c r="T7" s="245" t="s">
        <v>618</v>
      </c>
      <c r="U7" s="245" t="s">
        <v>618</v>
      </c>
      <c r="V7" s="245" t="s">
        <v>618</v>
      </c>
      <c r="W7" s="245">
        <f t="shared" si="0"/>
        <v>10</v>
      </c>
    </row>
    <row r="8" spans="1:23" ht="14.1">
      <c r="A8" s="245" t="s">
        <v>14</v>
      </c>
      <c r="B8" s="245" t="s">
        <v>624</v>
      </c>
      <c r="C8" s="245">
        <v>1</v>
      </c>
      <c r="D8" s="245">
        <v>1</v>
      </c>
      <c r="E8" s="245">
        <v>0</v>
      </c>
      <c r="F8" s="245">
        <v>0</v>
      </c>
      <c r="G8" s="245">
        <v>0</v>
      </c>
      <c r="H8" s="245">
        <v>0</v>
      </c>
      <c r="I8" s="245">
        <v>0</v>
      </c>
      <c r="J8" s="245">
        <v>0</v>
      </c>
      <c r="K8" s="245" t="s">
        <v>616</v>
      </c>
      <c r="L8" s="245" t="s">
        <v>617</v>
      </c>
      <c r="M8" s="245" t="s">
        <v>620</v>
      </c>
      <c r="N8" s="245" t="s">
        <v>618</v>
      </c>
      <c r="O8" s="245" t="s">
        <v>618</v>
      </c>
      <c r="P8" s="245" t="s">
        <v>618</v>
      </c>
      <c r="Q8" s="245" t="s">
        <v>618</v>
      </c>
      <c r="R8" s="245" t="s">
        <v>618</v>
      </c>
      <c r="S8" s="245" t="s">
        <v>618</v>
      </c>
      <c r="T8" s="245" t="s">
        <v>618</v>
      </c>
      <c r="U8" s="245" t="s">
        <v>618</v>
      </c>
      <c r="V8" s="245" t="s">
        <v>618</v>
      </c>
      <c r="W8" s="245">
        <f t="shared" si="0"/>
        <v>10</v>
      </c>
    </row>
    <row r="9" spans="1:23" ht="14.1">
      <c r="A9" s="245" t="s">
        <v>16</v>
      </c>
      <c r="B9" s="245" t="s">
        <v>625</v>
      </c>
      <c r="C9" s="245">
        <v>1</v>
      </c>
      <c r="D9" s="245">
        <v>1</v>
      </c>
      <c r="E9" s="245">
        <v>0</v>
      </c>
      <c r="F9" s="245">
        <v>0</v>
      </c>
      <c r="G9" s="245">
        <v>0</v>
      </c>
      <c r="H9" s="245">
        <v>0</v>
      </c>
      <c r="I9" s="245">
        <v>0</v>
      </c>
      <c r="J9" s="245">
        <v>0</v>
      </c>
      <c r="K9" s="245" t="s">
        <v>616</v>
      </c>
      <c r="L9" s="245" t="s">
        <v>617</v>
      </c>
      <c r="M9" s="245" t="s">
        <v>620</v>
      </c>
      <c r="N9" s="245" t="s">
        <v>618</v>
      </c>
      <c r="O9" s="245" t="s">
        <v>618</v>
      </c>
      <c r="P9" s="245" t="s">
        <v>618</v>
      </c>
      <c r="Q9" s="245" t="s">
        <v>618</v>
      </c>
      <c r="R9" s="245" t="s">
        <v>618</v>
      </c>
      <c r="S9" s="245" t="s">
        <v>618</v>
      </c>
      <c r="T9" s="245" t="s">
        <v>618</v>
      </c>
      <c r="U9" s="245" t="s">
        <v>618</v>
      </c>
      <c r="V9" s="245" t="s">
        <v>618</v>
      </c>
      <c r="W9" s="245">
        <f t="shared" si="0"/>
        <v>10</v>
      </c>
    </row>
    <row r="10" spans="1:23" ht="14.1">
      <c r="A10" s="245" t="s">
        <v>18</v>
      </c>
      <c r="B10" s="245" t="s">
        <v>626</v>
      </c>
      <c r="C10" s="245">
        <v>1</v>
      </c>
      <c r="D10" s="245">
        <v>1</v>
      </c>
      <c r="E10" s="245">
        <v>1</v>
      </c>
      <c r="F10" s="245">
        <v>1</v>
      </c>
      <c r="G10" s="245">
        <v>1</v>
      </c>
      <c r="H10" s="245">
        <v>1</v>
      </c>
      <c r="I10" s="245">
        <v>1</v>
      </c>
      <c r="J10" s="245">
        <v>1</v>
      </c>
      <c r="K10" s="245" t="s">
        <v>616</v>
      </c>
      <c r="L10" s="245" t="s">
        <v>617</v>
      </c>
      <c r="M10" s="245" t="s">
        <v>618</v>
      </c>
      <c r="N10" s="245" t="s">
        <v>618</v>
      </c>
      <c r="O10" s="245" t="s">
        <v>618</v>
      </c>
      <c r="P10" s="245" t="s">
        <v>618</v>
      </c>
      <c r="Q10" s="245" t="s">
        <v>618</v>
      </c>
      <c r="R10" s="245" t="s">
        <v>618</v>
      </c>
      <c r="S10" s="245" t="s">
        <v>618</v>
      </c>
      <c r="T10" s="245" t="s">
        <v>618</v>
      </c>
      <c r="U10" s="245" t="s">
        <v>618</v>
      </c>
      <c r="V10" s="245" t="s">
        <v>618</v>
      </c>
      <c r="W10" s="245">
        <f t="shared" si="0"/>
        <v>10</v>
      </c>
    </row>
    <row r="11" spans="1:23" ht="42">
      <c r="A11" s="245" t="s">
        <v>20</v>
      </c>
      <c r="B11" s="245" t="s">
        <v>627</v>
      </c>
      <c r="C11" s="245">
        <v>1</v>
      </c>
      <c r="D11" s="245">
        <v>0</v>
      </c>
      <c r="E11" s="245">
        <v>0</v>
      </c>
      <c r="F11" s="245">
        <v>0</v>
      </c>
      <c r="G11" s="245">
        <v>0</v>
      </c>
      <c r="H11" s="245">
        <v>0</v>
      </c>
      <c r="I11" s="245">
        <v>0</v>
      </c>
      <c r="J11" s="245">
        <v>1</v>
      </c>
      <c r="K11" s="245" t="s">
        <v>616</v>
      </c>
      <c r="L11" s="245" t="s">
        <v>617</v>
      </c>
      <c r="M11" s="245" t="s">
        <v>620</v>
      </c>
      <c r="N11" s="245" t="s">
        <v>618</v>
      </c>
      <c r="O11" s="245" t="s">
        <v>618</v>
      </c>
      <c r="P11" s="245" t="s">
        <v>618</v>
      </c>
      <c r="Q11" s="245" t="s">
        <v>618</v>
      </c>
      <c r="R11" s="245" t="s">
        <v>628</v>
      </c>
      <c r="S11" s="245" t="s">
        <v>629</v>
      </c>
      <c r="T11" s="245" t="s">
        <v>618</v>
      </c>
      <c r="U11" s="245" t="s">
        <v>618</v>
      </c>
      <c r="V11" s="245" t="s">
        <v>618</v>
      </c>
      <c r="W11" s="245">
        <f t="shared" si="0"/>
        <v>10</v>
      </c>
    </row>
    <row r="12" spans="1:23" ht="237.95">
      <c r="A12" s="245" t="s">
        <v>26</v>
      </c>
      <c r="B12" s="245" t="s">
        <v>630</v>
      </c>
      <c r="C12" s="245">
        <v>1</v>
      </c>
      <c r="D12" s="245">
        <v>0</v>
      </c>
      <c r="E12" s="245">
        <v>0</v>
      </c>
      <c r="F12" s="245">
        <v>0</v>
      </c>
      <c r="G12" s="245">
        <v>0</v>
      </c>
      <c r="H12" s="245">
        <v>0</v>
      </c>
      <c r="I12" s="245">
        <v>0</v>
      </c>
      <c r="J12" s="245">
        <v>1</v>
      </c>
      <c r="K12" s="245"/>
      <c r="L12" s="245" t="s">
        <v>631</v>
      </c>
      <c r="M12" s="245" t="s">
        <v>620</v>
      </c>
      <c r="N12" s="245" t="s">
        <v>618</v>
      </c>
      <c r="O12" s="245" t="s">
        <v>618</v>
      </c>
      <c r="P12" s="245" t="s">
        <v>632</v>
      </c>
      <c r="Q12" s="245" t="s">
        <v>633</v>
      </c>
      <c r="R12" s="245" t="s">
        <v>634</v>
      </c>
      <c r="S12" s="245" t="s">
        <v>635</v>
      </c>
      <c r="T12" s="245" t="s">
        <v>27</v>
      </c>
      <c r="U12" s="245" t="s">
        <v>620</v>
      </c>
      <c r="V12" s="245" t="s">
        <v>636</v>
      </c>
      <c r="W12" s="245">
        <f t="shared" si="0"/>
        <v>20</v>
      </c>
    </row>
    <row r="13" spans="1:23" ht="111.95">
      <c r="A13" s="245" t="s">
        <v>29</v>
      </c>
      <c r="B13" s="245" t="s">
        <v>637</v>
      </c>
      <c r="C13" s="245">
        <v>1</v>
      </c>
      <c r="D13" s="245">
        <v>0</v>
      </c>
      <c r="E13" s="245">
        <v>0</v>
      </c>
      <c r="F13" s="245">
        <v>0</v>
      </c>
      <c r="G13" s="245">
        <v>0</v>
      </c>
      <c r="H13" s="245">
        <v>0</v>
      </c>
      <c r="I13" s="245">
        <v>0</v>
      </c>
      <c r="J13" s="245">
        <v>1</v>
      </c>
      <c r="K13" s="245" t="s">
        <v>638</v>
      </c>
      <c r="L13" s="245" t="s">
        <v>631</v>
      </c>
      <c r="M13" s="245" t="s">
        <v>620</v>
      </c>
      <c r="N13" s="245" t="s">
        <v>618</v>
      </c>
      <c r="O13" s="245" t="s">
        <v>639</v>
      </c>
      <c r="P13" s="245" t="s">
        <v>618</v>
      </c>
      <c r="Q13" s="245" t="s">
        <v>618</v>
      </c>
      <c r="R13" s="245" t="s">
        <v>640</v>
      </c>
      <c r="S13" s="245" t="s">
        <v>641</v>
      </c>
      <c r="T13" s="245" t="s">
        <v>27</v>
      </c>
      <c r="U13" s="245" t="s">
        <v>620</v>
      </c>
      <c r="V13" s="245" t="s">
        <v>642</v>
      </c>
      <c r="W13" s="245">
        <f t="shared" si="0"/>
        <v>5</v>
      </c>
    </row>
    <row r="14" spans="1:23" ht="168">
      <c r="A14" s="245" t="s">
        <v>31</v>
      </c>
      <c r="B14" s="245" t="s">
        <v>643</v>
      </c>
      <c r="C14" s="245">
        <v>1</v>
      </c>
      <c r="D14" s="245">
        <v>0</v>
      </c>
      <c r="E14" s="245">
        <v>0</v>
      </c>
      <c r="F14" s="245">
        <v>0</v>
      </c>
      <c r="G14" s="245">
        <v>0</v>
      </c>
      <c r="H14" s="245">
        <v>0</v>
      </c>
      <c r="I14" s="245">
        <v>0</v>
      </c>
      <c r="J14" s="245">
        <v>1</v>
      </c>
      <c r="K14" s="245"/>
      <c r="L14" s="245" t="s">
        <v>631</v>
      </c>
      <c r="M14" s="245" t="s">
        <v>620</v>
      </c>
      <c r="N14" s="245" t="s">
        <v>618</v>
      </c>
      <c r="O14" s="245" t="s">
        <v>618</v>
      </c>
      <c r="P14" s="245" t="s">
        <v>644</v>
      </c>
      <c r="Q14" s="245" t="s">
        <v>618</v>
      </c>
      <c r="R14" s="245" t="s">
        <v>645</v>
      </c>
      <c r="S14" s="245" t="s">
        <v>646</v>
      </c>
      <c r="T14" s="245" t="s">
        <v>27</v>
      </c>
      <c r="U14" s="245" t="s">
        <v>620</v>
      </c>
      <c r="V14" s="245" t="s">
        <v>642</v>
      </c>
      <c r="W14" s="245">
        <f t="shared" si="0"/>
        <v>5</v>
      </c>
    </row>
    <row r="15" spans="1:23" ht="224.1">
      <c r="A15" s="245" t="s">
        <v>33</v>
      </c>
      <c r="B15" s="245" t="s">
        <v>647</v>
      </c>
      <c r="C15" s="245">
        <v>1</v>
      </c>
      <c r="D15" s="245">
        <v>0</v>
      </c>
      <c r="E15" s="245">
        <v>0</v>
      </c>
      <c r="F15" s="245">
        <v>0</v>
      </c>
      <c r="G15" s="245">
        <v>0</v>
      </c>
      <c r="H15" s="245">
        <v>0</v>
      </c>
      <c r="I15" s="245">
        <v>0</v>
      </c>
      <c r="J15" s="245">
        <v>1</v>
      </c>
      <c r="K15" s="245" t="s">
        <v>638</v>
      </c>
      <c r="L15" s="245" t="s">
        <v>631</v>
      </c>
      <c r="M15" s="245" t="s">
        <v>620</v>
      </c>
      <c r="N15" s="245" t="s">
        <v>618</v>
      </c>
      <c r="O15" s="245" t="s">
        <v>618</v>
      </c>
      <c r="P15" s="245" t="s">
        <v>648</v>
      </c>
      <c r="Q15" s="245" t="s">
        <v>649</v>
      </c>
      <c r="R15" s="245" t="s">
        <v>650</v>
      </c>
      <c r="S15" s="245" t="s">
        <v>651</v>
      </c>
      <c r="T15" s="245" t="s">
        <v>27</v>
      </c>
      <c r="U15" s="245" t="s">
        <v>620</v>
      </c>
      <c r="V15" s="245" t="s">
        <v>642</v>
      </c>
      <c r="W15" s="245">
        <f t="shared" si="0"/>
        <v>5</v>
      </c>
    </row>
    <row r="16" spans="1:23" ht="195.95">
      <c r="A16" s="245" t="s">
        <v>35</v>
      </c>
      <c r="B16" s="245" t="s">
        <v>652</v>
      </c>
      <c r="C16" s="245">
        <v>1</v>
      </c>
      <c r="D16" s="245">
        <v>0</v>
      </c>
      <c r="E16" s="245">
        <v>0</v>
      </c>
      <c r="F16" s="245">
        <v>0</v>
      </c>
      <c r="G16" s="245">
        <v>0</v>
      </c>
      <c r="H16" s="245">
        <v>0</v>
      </c>
      <c r="I16" s="245">
        <v>0</v>
      </c>
      <c r="J16" s="245">
        <v>0</v>
      </c>
      <c r="K16" s="245" t="s">
        <v>638</v>
      </c>
      <c r="L16" s="245" t="s">
        <v>631</v>
      </c>
      <c r="M16" s="245">
        <v>0</v>
      </c>
      <c r="N16" s="245"/>
      <c r="O16" s="245" t="s">
        <v>653</v>
      </c>
      <c r="P16" s="245"/>
      <c r="Q16" s="245"/>
      <c r="R16" s="245" t="s">
        <v>654</v>
      </c>
      <c r="S16" s="245" t="s">
        <v>655</v>
      </c>
      <c r="T16" s="245"/>
      <c r="U16" s="245">
        <v>0</v>
      </c>
      <c r="V16" s="245" t="s">
        <v>642</v>
      </c>
      <c r="W16" s="245">
        <f t="shared" si="0"/>
        <v>5</v>
      </c>
    </row>
    <row r="17" spans="1:23" ht="42">
      <c r="A17" s="245" t="s">
        <v>37</v>
      </c>
      <c r="B17" s="331" t="s">
        <v>656</v>
      </c>
      <c r="C17" s="245">
        <v>1</v>
      </c>
      <c r="D17" s="245">
        <v>0</v>
      </c>
      <c r="E17" s="245">
        <v>1</v>
      </c>
      <c r="F17" s="245">
        <v>1</v>
      </c>
      <c r="G17" s="245">
        <v>0</v>
      </c>
      <c r="H17" s="245">
        <v>0</v>
      </c>
      <c r="I17" s="245">
        <v>0</v>
      </c>
      <c r="J17" s="245">
        <v>0</v>
      </c>
      <c r="K17" s="245" t="s">
        <v>616</v>
      </c>
      <c r="L17" s="245" t="s">
        <v>617</v>
      </c>
      <c r="M17" s="245" t="s">
        <v>618</v>
      </c>
      <c r="N17" s="245" t="s">
        <v>618</v>
      </c>
      <c r="O17" s="245" t="s">
        <v>540</v>
      </c>
      <c r="P17" s="245" t="s">
        <v>657</v>
      </c>
      <c r="Q17" s="245" t="s">
        <v>658</v>
      </c>
      <c r="R17" s="245" t="s">
        <v>618</v>
      </c>
      <c r="S17" s="245" t="s">
        <v>618</v>
      </c>
      <c r="T17" s="245" t="s">
        <v>618</v>
      </c>
      <c r="U17" s="245" t="s">
        <v>618</v>
      </c>
      <c r="V17" s="245" t="s">
        <v>618</v>
      </c>
      <c r="W17" s="245">
        <f t="shared" si="0"/>
        <v>10</v>
      </c>
    </row>
    <row r="18" spans="1:23" ht="69.95">
      <c r="A18" s="245" t="s">
        <v>38</v>
      </c>
      <c r="B18" s="245" t="s">
        <v>659</v>
      </c>
      <c r="C18" s="245">
        <v>1</v>
      </c>
      <c r="D18" s="245">
        <v>0</v>
      </c>
      <c r="E18" s="245">
        <v>0</v>
      </c>
      <c r="F18" s="245">
        <v>0</v>
      </c>
      <c r="G18" s="245">
        <v>1</v>
      </c>
      <c r="H18" s="245">
        <v>0</v>
      </c>
      <c r="I18" s="245">
        <v>0</v>
      </c>
      <c r="J18" s="245">
        <v>0</v>
      </c>
      <c r="K18" s="245" t="s">
        <v>616</v>
      </c>
      <c r="L18" s="245" t="s">
        <v>617</v>
      </c>
      <c r="M18" s="245" t="s">
        <v>618</v>
      </c>
      <c r="N18" s="245" t="s">
        <v>618</v>
      </c>
      <c r="O18" s="245" t="s">
        <v>660</v>
      </c>
      <c r="P18" s="245" t="s">
        <v>661</v>
      </c>
      <c r="Q18" s="245" t="s">
        <v>662</v>
      </c>
      <c r="R18" s="245" t="s">
        <v>618</v>
      </c>
      <c r="S18" s="245" t="s">
        <v>618</v>
      </c>
      <c r="T18" s="245" t="s">
        <v>618</v>
      </c>
      <c r="U18" s="245" t="s">
        <v>618</v>
      </c>
      <c r="V18" s="245" t="s">
        <v>618</v>
      </c>
      <c r="W18" s="245">
        <f t="shared" si="0"/>
        <v>10</v>
      </c>
    </row>
    <row r="19" spans="1:23" ht="42">
      <c r="A19" s="245" t="s">
        <v>39</v>
      </c>
      <c r="B19" s="245" t="s">
        <v>663</v>
      </c>
      <c r="C19" s="245">
        <v>1</v>
      </c>
      <c r="D19" s="245">
        <v>0</v>
      </c>
      <c r="E19" s="245">
        <v>0</v>
      </c>
      <c r="F19" s="245">
        <v>0</v>
      </c>
      <c r="G19" s="245">
        <v>0</v>
      </c>
      <c r="H19" s="245">
        <v>1</v>
      </c>
      <c r="I19" s="245">
        <v>0</v>
      </c>
      <c r="J19" s="245">
        <v>0</v>
      </c>
      <c r="K19" s="245" t="s">
        <v>616</v>
      </c>
      <c r="L19" s="245" t="s">
        <v>617</v>
      </c>
      <c r="M19" s="245" t="s">
        <v>618</v>
      </c>
      <c r="N19" s="245" t="s">
        <v>618</v>
      </c>
      <c r="O19" s="245" t="s">
        <v>618</v>
      </c>
      <c r="P19" s="245" t="s">
        <v>664</v>
      </c>
      <c r="Q19" s="245" t="s">
        <v>665</v>
      </c>
      <c r="R19" s="245" t="s">
        <v>618</v>
      </c>
      <c r="S19" s="245" t="s">
        <v>618</v>
      </c>
      <c r="T19" s="245" t="s">
        <v>618</v>
      </c>
      <c r="U19" s="245" t="s">
        <v>618</v>
      </c>
      <c r="V19" s="245" t="s">
        <v>618</v>
      </c>
      <c r="W19" s="245">
        <f t="shared" si="0"/>
        <v>10</v>
      </c>
    </row>
    <row r="20" spans="1:23" ht="42">
      <c r="A20" s="245" t="s">
        <v>40</v>
      </c>
      <c r="B20" s="245" t="s">
        <v>666</v>
      </c>
      <c r="C20" s="245">
        <v>1</v>
      </c>
      <c r="D20" s="245">
        <v>0</v>
      </c>
      <c r="E20" s="245">
        <v>0</v>
      </c>
      <c r="F20" s="245">
        <v>0</v>
      </c>
      <c r="G20" s="245">
        <v>0</v>
      </c>
      <c r="H20" s="245">
        <v>0</v>
      </c>
      <c r="I20" s="245">
        <v>1</v>
      </c>
      <c r="J20" s="245">
        <v>1</v>
      </c>
      <c r="K20" s="245" t="s">
        <v>616</v>
      </c>
      <c r="L20" s="245" t="s">
        <v>617</v>
      </c>
      <c r="M20" s="245" t="s">
        <v>618</v>
      </c>
      <c r="N20" s="245" t="s">
        <v>618</v>
      </c>
      <c r="O20" s="245" t="s">
        <v>618</v>
      </c>
      <c r="P20" s="245" t="s">
        <v>667</v>
      </c>
      <c r="Q20" s="245" t="s">
        <v>668</v>
      </c>
      <c r="R20" s="245" t="s">
        <v>618</v>
      </c>
      <c r="S20" s="245" t="s">
        <v>618</v>
      </c>
      <c r="T20" s="245" t="s">
        <v>618</v>
      </c>
      <c r="U20" s="245" t="s">
        <v>618</v>
      </c>
      <c r="V20" s="245" t="s">
        <v>618</v>
      </c>
      <c r="W20" s="245">
        <f t="shared" si="0"/>
        <v>10</v>
      </c>
    </row>
    <row r="21" spans="1:23" ht="69.95">
      <c r="A21" s="245" t="s">
        <v>41</v>
      </c>
      <c r="B21" s="245" t="s">
        <v>669</v>
      </c>
      <c r="C21" s="245">
        <v>1</v>
      </c>
      <c r="D21" s="245">
        <v>0</v>
      </c>
      <c r="E21" s="245">
        <v>0</v>
      </c>
      <c r="F21" s="245">
        <v>0</v>
      </c>
      <c r="G21" s="245">
        <v>0</v>
      </c>
      <c r="H21" s="245">
        <v>1</v>
      </c>
      <c r="I21" s="245">
        <v>0</v>
      </c>
      <c r="J21" s="245">
        <v>1</v>
      </c>
      <c r="K21" s="245" t="s">
        <v>616</v>
      </c>
      <c r="L21" s="245" t="s">
        <v>617</v>
      </c>
      <c r="M21" s="245" t="s">
        <v>620</v>
      </c>
      <c r="N21" s="245" t="s">
        <v>618</v>
      </c>
      <c r="O21" s="245" t="s">
        <v>670</v>
      </c>
      <c r="P21" s="245" t="s">
        <v>671</v>
      </c>
      <c r="Q21" s="245" t="s">
        <v>672</v>
      </c>
      <c r="R21" s="245"/>
      <c r="S21" s="245"/>
      <c r="T21" s="245" t="s">
        <v>618</v>
      </c>
      <c r="U21" s="245"/>
      <c r="V21" s="245"/>
      <c r="W21" s="245">
        <f t="shared" si="0"/>
        <v>10</v>
      </c>
    </row>
    <row r="22" spans="1:23" ht="56.1">
      <c r="A22" s="245" t="s">
        <v>42</v>
      </c>
      <c r="B22" s="245" t="s">
        <v>673</v>
      </c>
      <c r="C22" s="245">
        <v>1</v>
      </c>
      <c r="D22" s="245">
        <v>0</v>
      </c>
      <c r="E22" s="245">
        <v>0</v>
      </c>
      <c r="F22" s="245">
        <v>0</v>
      </c>
      <c r="G22" s="245">
        <v>0</v>
      </c>
      <c r="H22" s="245">
        <v>1</v>
      </c>
      <c r="I22" s="245">
        <v>0</v>
      </c>
      <c r="J22" s="245">
        <v>1</v>
      </c>
      <c r="K22" s="245" t="s">
        <v>616</v>
      </c>
      <c r="L22" s="245" t="s">
        <v>617</v>
      </c>
      <c r="M22" s="245" t="s">
        <v>620</v>
      </c>
      <c r="N22" s="245" t="s">
        <v>618</v>
      </c>
      <c r="O22" s="245" t="s">
        <v>674</v>
      </c>
      <c r="P22" s="245" t="s">
        <v>675</v>
      </c>
      <c r="Q22" s="245" t="s">
        <v>676</v>
      </c>
      <c r="R22" s="245"/>
      <c r="S22" s="245"/>
      <c r="T22" s="245" t="s">
        <v>618</v>
      </c>
      <c r="U22" s="245"/>
      <c r="V22" s="245"/>
      <c r="W22" s="245">
        <f t="shared" si="0"/>
        <v>10</v>
      </c>
    </row>
    <row r="23" spans="1:23" ht="93.75" customHeight="1">
      <c r="A23" s="245" t="s">
        <v>44</v>
      </c>
      <c r="B23" s="245" t="s">
        <v>677</v>
      </c>
      <c r="C23" s="245">
        <v>1</v>
      </c>
      <c r="D23" s="245">
        <v>0</v>
      </c>
      <c r="E23" s="245">
        <v>0</v>
      </c>
      <c r="F23" s="245">
        <v>0</v>
      </c>
      <c r="G23" s="245">
        <v>0</v>
      </c>
      <c r="H23" s="245">
        <v>1</v>
      </c>
      <c r="I23" s="245">
        <v>0</v>
      </c>
      <c r="J23" s="245">
        <v>0</v>
      </c>
      <c r="K23" s="245" t="s">
        <v>616</v>
      </c>
      <c r="L23" s="245" t="s">
        <v>617</v>
      </c>
      <c r="M23" s="245" t="s">
        <v>618</v>
      </c>
      <c r="N23" s="245" t="s">
        <v>618</v>
      </c>
      <c r="O23" s="245" t="s">
        <v>618</v>
      </c>
      <c r="P23" s="247" t="s">
        <v>678</v>
      </c>
      <c r="Q23" s="247" t="s">
        <v>679</v>
      </c>
      <c r="R23" s="245" t="s">
        <v>618</v>
      </c>
      <c r="S23" s="245" t="s">
        <v>618</v>
      </c>
      <c r="T23" s="245" t="s">
        <v>618</v>
      </c>
      <c r="U23" s="245" t="s">
        <v>618</v>
      </c>
      <c r="V23" s="245" t="s">
        <v>618</v>
      </c>
      <c r="W23" s="245">
        <f t="shared" si="0"/>
        <v>10</v>
      </c>
    </row>
    <row r="24" spans="1:23" ht="81.75" customHeight="1">
      <c r="A24" s="245" t="s">
        <v>45</v>
      </c>
      <c r="B24" s="245" t="s">
        <v>680</v>
      </c>
      <c r="C24" s="245">
        <v>1</v>
      </c>
      <c r="D24" s="245">
        <v>0</v>
      </c>
      <c r="E24" s="245">
        <v>0</v>
      </c>
      <c r="F24" s="245">
        <v>0</v>
      </c>
      <c r="G24" s="245">
        <v>0</v>
      </c>
      <c r="H24" s="245">
        <v>0</v>
      </c>
      <c r="I24" s="245">
        <v>0</v>
      </c>
      <c r="J24" s="245">
        <v>1</v>
      </c>
      <c r="K24" s="245" t="s">
        <v>616</v>
      </c>
      <c r="L24" s="245" t="s">
        <v>631</v>
      </c>
      <c r="M24" s="245"/>
      <c r="N24" s="245"/>
      <c r="O24" s="248" t="s">
        <v>681</v>
      </c>
      <c r="P24" s="249" t="s">
        <v>682</v>
      </c>
      <c r="Q24" s="249" t="s">
        <v>683</v>
      </c>
      <c r="R24" s="250"/>
      <c r="S24" s="245"/>
      <c r="T24" s="245"/>
      <c r="U24" s="245"/>
      <c r="V24" s="245"/>
      <c r="W24" s="245">
        <f t="shared" si="0"/>
        <v>10</v>
      </c>
    </row>
    <row r="25" spans="1:23" ht="42">
      <c r="A25" s="245" t="s">
        <v>50</v>
      </c>
      <c r="B25" s="245" t="s">
        <v>684</v>
      </c>
      <c r="C25" s="245">
        <v>0</v>
      </c>
      <c r="D25" s="245">
        <v>1</v>
      </c>
      <c r="E25" s="245">
        <v>0</v>
      </c>
      <c r="F25" s="245">
        <v>0</v>
      </c>
      <c r="G25" s="245">
        <v>0</v>
      </c>
      <c r="H25" s="245">
        <v>0</v>
      </c>
      <c r="I25" s="245">
        <v>0</v>
      </c>
      <c r="J25" s="245">
        <v>1</v>
      </c>
      <c r="K25" s="245"/>
      <c r="L25" s="245" t="s">
        <v>685</v>
      </c>
      <c r="M25" s="245" t="s">
        <v>618</v>
      </c>
      <c r="N25" s="245" t="s">
        <v>618</v>
      </c>
      <c r="O25" s="245" t="s">
        <v>618</v>
      </c>
      <c r="P25" s="251" t="s">
        <v>618</v>
      </c>
      <c r="Q25" s="251" t="s">
        <v>618</v>
      </c>
      <c r="R25" s="245" t="s">
        <v>618</v>
      </c>
      <c r="S25" s="245" t="s">
        <v>618</v>
      </c>
      <c r="T25" s="245" t="s">
        <v>27</v>
      </c>
      <c r="U25" s="245" t="s">
        <v>618</v>
      </c>
      <c r="V25" s="245" t="s">
        <v>636</v>
      </c>
      <c r="W25" s="245">
        <f t="shared" si="0"/>
        <v>20</v>
      </c>
    </row>
    <row r="26" spans="1:23" ht="42">
      <c r="A26" s="245" t="s">
        <v>52</v>
      </c>
      <c r="B26" s="245" t="s">
        <v>686</v>
      </c>
      <c r="C26" s="245">
        <v>0</v>
      </c>
      <c r="D26" s="245">
        <v>1</v>
      </c>
      <c r="E26" s="245">
        <v>0</v>
      </c>
      <c r="F26" s="245">
        <v>0</v>
      </c>
      <c r="G26" s="245">
        <v>0</v>
      </c>
      <c r="H26" s="245">
        <v>0</v>
      </c>
      <c r="I26" s="245">
        <v>0</v>
      </c>
      <c r="J26" s="245">
        <v>1</v>
      </c>
      <c r="K26" s="245"/>
      <c r="L26" s="245" t="s">
        <v>685</v>
      </c>
      <c r="M26" s="245" t="s">
        <v>618</v>
      </c>
      <c r="N26" s="245" t="s">
        <v>618</v>
      </c>
      <c r="O26" s="245" t="s">
        <v>618</v>
      </c>
      <c r="P26" s="245" t="s">
        <v>618</v>
      </c>
      <c r="Q26" s="245" t="s">
        <v>618</v>
      </c>
      <c r="R26" s="245" t="s">
        <v>618</v>
      </c>
      <c r="S26" s="245" t="s">
        <v>618</v>
      </c>
      <c r="T26" s="245" t="s">
        <v>27</v>
      </c>
      <c r="U26" s="245" t="s">
        <v>618</v>
      </c>
      <c r="V26" s="245" t="s">
        <v>636</v>
      </c>
      <c r="W26" s="245">
        <f t="shared" si="0"/>
        <v>20</v>
      </c>
    </row>
    <row r="27" spans="1:23" ht="126">
      <c r="A27" s="245" t="s">
        <v>54</v>
      </c>
      <c r="B27" s="245" t="s">
        <v>687</v>
      </c>
      <c r="C27" s="245">
        <v>0</v>
      </c>
      <c r="D27" s="245">
        <v>1</v>
      </c>
      <c r="E27" s="245">
        <v>0</v>
      </c>
      <c r="F27" s="245">
        <v>0</v>
      </c>
      <c r="G27" s="245">
        <v>0</v>
      </c>
      <c r="H27" s="245">
        <v>0</v>
      </c>
      <c r="I27" s="245">
        <v>0</v>
      </c>
      <c r="J27" s="245">
        <v>1</v>
      </c>
      <c r="K27" s="245"/>
      <c r="L27" s="245" t="s">
        <v>685</v>
      </c>
      <c r="M27" s="245" t="s">
        <v>23</v>
      </c>
      <c r="N27" s="245" t="s">
        <v>618</v>
      </c>
      <c r="O27" s="245" t="s">
        <v>618</v>
      </c>
      <c r="P27" s="245" t="s">
        <v>688</v>
      </c>
      <c r="Q27" s="245" t="s">
        <v>689</v>
      </c>
      <c r="R27" s="245" t="s">
        <v>690</v>
      </c>
      <c r="S27" s="245" t="s">
        <v>691</v>
      </c>
      <c r="T27" s="245" t="s">
        <v>27</v>
      </c>
      <c r="U27" s="245" t="s">
        <v>620</v>
      </c>
      <c r="V27" s="245" t="s">
        <v>692</v>
      </c>
      <c r="W27" s="245">
        <f t="shared" si="0"/>
        <v>10</v>
      </c>
    </row>
    <row r="28" spans="1:23" ht="224.1">
      <c r="A28" s="245" t="s">
        <v>56</v>
      </c>
      <c r="B28" s="245" t="s">
        <v>693</v>
      </c>
      <c r="C28" s="245">
        <v>0</v>
      </c>
      <c r="D28" s="245">
        <v>1</v>
      </c>
      <c r="E28" s="245">
        <v>0</v>
      </c>
      <c r="F28" s="245">
        <v>0</v>
      </c>
      <c r="G28" s="245">
        <v>0</v>
      </c>
      <c r="H28" s="245">
        <v>0</v>
      </c>
      <c r="I28" s="245">
        <v>0</v>
      </c>
      <c r="J28" s="245">
        <v>1</v>
      </c>
      <c r="K28" s="245"/>
      <c r="L28" s="245" t="s">
        <v>685</v>
      </c>
      <c r="M28" s="245" t="s">
        <v>23</v>
      </c>
      <c r="N28" s="245" t="s">
        <v>618</v>
      </c>
      <c r="O28" s="245" t="s">
        <v>618</v>
      </c>
      <c r="P28" s="245" t="s">
        <v>694</v>
      </c>
      <c r="Q28" s="245" t="s">
        <v>695</v>
      </c>
      <c r="R28" s="245" t="s">
        <v>696</v>
      </c>
      <c r="S28" s="245" t="s">
        <v>697</v>
      </c>
      <c r="T28" s="245" t="s">
        <v>27</v>
      </c>
      <c r="U28" s="245" t="s">
        <v>620</v>
      </c>
      <c r="V28" s="245" t="s">
        <v>692</v>
      </c>
      <c r="W28" s="245">
        <f t="shared" si="0"/>
        <v>10</v>
      </c>
    </row>
    <row r="29" spans="1:23" ht="182.1">
      <c r="A29" s="245" t="s">
        <v>58</v>
      </c>
      <c r="B29" s="245" t="s">
        <v>698</v>
      </c>
      <c r="C29" s="245">
        <v>0</v>
      </c>
      <c r="D29" s="245">
        <v>1</v>
      </c>
      <c r="E29" s="245">
        <v>0</v>
      </c>
      <c r="F29" s="245">
        <v>0</v>
      </c>
      <c r="G29" s="245">
        <v>0</v>
      </c>
      <c r="H29" s="245">
        <v>0</v>
      </c>
      <c r="I29" s="245">
        <v>0</v>
      </c>
      <c r="J29" s="245">
        <v>1</v>
      </c>
      <c r="K29" s="245"/>
      <c r="L29" s="245" t="s">
        <v>685</v>
      </c>
      <c r="M29" s="245" t="s">
        <v>23</v>
      </c>
      <c r="N29" s="245" t="s">
        <v>618</v>
      </c>
      <c r="O29" s="245" t="s">
        <v>618</v>
      </c>
      <c r="P29" s="245" t="s">
        <v>699</v>
      </c>
      <c r="Q29" s="245" t="s">
        <v>700</v>
      </c>
      <c r="R29" s="245" t="s">
        <v>701</v>
      </c>
      <c r="S29" s="245" t="s">
        <v>702</v>
      </c>
      <c r="T29" s="245" t="s">
        <v>27</v>
      </c>
      <c r="U29" s="245" t="s">
        <v>620</v>
      </c>
      <c r="V29" s="245" t="s">
        <v>692</v>
      </c>
      <c r="W29" s="245">
        <f t="shared" si="0"/>
        <v>10</v>
      </c>
    </row>
    <row r="30" spans="1:23" ht="182.1">
      <c r="A30" s="245" t="s">
        <v>60</v>
      </c>
      <c r="B30" s="245" t="s">
        <v>703</v>
      </c>
      <c r="C30" s="245">
        <v>0</v>
      </c>
      <c r="D30" s="245">
        <v>1</v>
      </c>
      <c r="E30" s="245">
        <v>0</v>
      </c>
      <c r="F30" s="245">
        <v>0</v>
      </c>
      <c r="G30" s="245">
        <v>0</v>
      </c>
      <c r="H30" s="245">
        <v>0</v>
      </c>
      <c r="I30" s="245">
        <v>0</v>
      </c>
      <c r="J30" s="245">
        <v>1</v>
      </c>
      <c r="K30" s="245"/>
      <c r="L30" s="245" t="s">
        <v>685</v>
      </c>
      <c r="M30" s="245" t="s">
        <v>23</v>
      </c>
      <c r="N30" s="245" t="s">
        <v>618</v>
      </c>
      <c r="O30" s="245" t="s">
        <v>618</v>
      </c>
      <c r="P30" s="245" t="s">
        <v>704</v>
      </c>
      <c r="Q30" s="245" t="s">
        <v>705</v>
      </c>
      <c r="R30" s="245" t="s">
        <v>706</v>
      </c>
      <c r="S30" s="245" t="s">
        <v>702</v>
      </c>
      <c r="T30" s="245" t="s">
        <v>27</v>
      </c>
      <c r="U30" s="245" t="s">
        <v>620</v>
      </c>
      <c r="V30" s="245" t="s">
        <v>692</v>
      </c>
      <c r="W30" s="245">
        <f t="shared" si="0"/>
        <v>10</v>
      </c>
    </row>
    <row r="31" spans="1:23" ht="224.1">
      <c r="A31" s="245" t="s">
        <v>62</v>
      </c>
      <c r="B31" s="245" t="s">
        <v>707</v>
      </c>
      <c r="C31" s="245">
        <v>0</v>
      </c>
      <c r="D31" s="245">
        <v>1</v>
      </c>
      <c r="E31" s="245">
        <v>0</v>
      </c>
      <c r="F31" s="245">
        <v>0</v>
      </c>
      <c r="G31" s="245">
        <v>0</v>
      </c>
      <c r="H31" s="245">
        <v>0</v>
      </c>
      <c r="I31" s="245">
        <v>0</v>
      </c>
      <c r="J31" s="245">
        <v>1</v>
      </c>
      <c r="K31" s="245"/>
      <c r="L31" s="245" t="s">
        <v>685</v>
      </c>
      <c r="M31" s="245" t="s">
        <v>23</v>
      </c>
      <c r="N31" s="245" t="s">
        <v>618</v>
      </c>
      <c r="O31" s="245" t="s">
        <v>618</v>
      </c>
      <c r="P31" s="245" t="s">
        <v>708</v>
      </c>
      <c r="Q31" s="245" t="s">
        <v>709</v>
      </c>
      <c r="R31" s="245" t="s">
        <v>710</v>
      </c>
      <c r="S31" s="245" t="s">
        <v>711</v>
      </c>
      <c r="T31" s="245" t="s">
        <v>27</v>
      </c>
      <c r="U31" s="245" t="s">
        <v>620</v>
      </c>
      <c r="V31" s="245" t="s">
        <v>692</v>
      </c>
      <c r="W31" s="245">
        <f t="shared" si="0"/>
        <v>10</v>
      </c>
    </row>
    <row r="32" spans="1:23" ht="56.1">
      <c r="A32" s="246" t="s">
        <v>262</v>
      </c>
      <c r="B32" s="245" t="s">
        <v>712</v>
      </c>
      <c r="C32" s="245">
        <v>0</v>
      </c>
      <c r="D32" s="245">
        <v>0</v>
      </c>
      <c r="E32" s="245">
        <v>0</v>
      </c>
      <c r="F32" s="245">
        <v>0</v>
      </c>
      <c r="G32" s="245">
        <v>1</v>
      </c>
      <c r="H32" s="245">
        <v>0</v>
      </c>
      <c r="I32" s="245">
        <v>0</v>
      </c>
      <c r="J32" s="245">
        <v>0</v>
      </c>
      <c r="K32" s="245" t="s">
        <v>616</v>
      </c>
      <c r="L32" s="245" t="s">
        <v>617</v>
      </c>
      <c r="M32" s="245" t="s">
        <v>620</v>
      </c>
      <c r="N32" s="245" t="s">
        <v>713</v>
      </c>
      <c r="O32" s="245" t="s">
        <v>618</v>
      </c>
      <c r="P32" s="245" t="s">
        <v>618</v>
      </c>
      <c r="Q32" s="245" t="s">
        <v>618</v>
      </c>
      <c r="R32" s="245" t="s">
        <v>618</v>
      </c>
      <c r="S32" s="245" t="s">
        <v>618</v>
      </c>
      <c r="T32" s="245" t="s">
        <v>618</v>
      </c>
      <c r="U32" s="245" t="s">
        <v>618</v>
      </c>
      <c r="V32" s="245" t="s">
        <v>618</v>
      </c>
      <c r="W32" s="245">
        <f t="shared" si="0"/>
        <v>10</v>
      </c>
    </row>
    <row r="33" spans="1:23" ht="56.1">
      <c r="A33" s="246" t="s">
        <v>264</v>
      </c>
      <c r="B33" s="245" t="s">
        <v>714</v>
      </c>
      <c r="C33" s="245">
        <v>0</v>
      </c>
      <c r="D33" s="245">
        <v>0</v>
      </c>
      <c r="E33" s="245">
        <v>0</v>
      </c>
      <c r="F33" s="245">
        <v>0</v>
      </c>
      <c r="G33" s="245">
        <v>1</v>
      </c>
      <c r="H33" s="245">
        <v>0</v>
      </c>
      <c r="I33" s="245">
        <v>0</v>
      </c>
      <c r="J33" s="245">
        <v>0</v>
      </c>
      <c r="K33" s="245" t="s">
        <v>616</v>
      </c>
      <c r="L33" s="245" t="s">
        <v>617</v>
      </c>
      <c r="M33" s="245" t="s">
        <v>620</v>
      </c>
      <c r="N33" s="245" t="s">
        <v>713</v>
      </c>
      <c r="O33" s="245" t="s">
        <v>618</v>
      </c>
      <c r="P33" s="245" t="s">
        <v>618</v>
      </c>
      <c r="Q33" s="245" t="s">
        <v>618</v>
      </c>
      <c r="R33" s="245" t="s">
        <v>618</v>
      </c>
      <c r="S33" s="245" t="s">
        <v>618</v>
      </c>
      <c r="T33" s="245" t="s">
        <v>618</v>
      </c>
      <c r="U33" s="245" t="s">
        <v>618</v>
      </c>
      <c r="V33" s="245" t="s">
        <v>618</v>
      </c>
      <c r="W33" s="245">
        <f t="shared" si="0"/>
        <v>10</v>
      </c>
    </row>
    <row r="34" spans="1:23" ht="56.1">
      <c r="A34" s="246" t="s">
        <v>266</v>
      </c>
      <c r="B34" s="245" t="s">
        <v>715</v>
      </c>
      <c r="C34" s="245">
        <v>0</v>
      </c>
      <c r="D34" s="245">
        <v>0</v>
      </c>
      <c r="E34" s="245">
        <v>0</v>
      </c>
      <c r="F34" s="245">
        <v>0</v>
      </c>
      <c r="G34" s="245">
        <v>1</v>
      </c>
      <c r="H34" s="245">
        <v>0</v>
      </c>
      <c r="I34" s="245">
        <v>0</v>
      </c>
      <c r="J34" s="245">
        <v>0</v>
      </c>
      <c r="K34" s="245" t="s">
        <v>616</v>
      </c>
      <c r="L34" s="245" t="s">
        <v>617</v>
      </c>
      <c r="M34" s="245" t="s">
        <v>620</v>
      </c>
      <c r="N34" s="245" t="s">
        <v>713</v>
      </c>
      <c r="O34" s="245" t="s">
        <v>618</v>
      </c>
      <c r="P34" s="245" t="s">
        <v>618</v>
      </c>
      <c r="Q34" s="245" t="s">
        <v>618</v>
      </c>
      <c r="R34" s="245" t="s">
        <v>618</v>
      </c>
      <c r="S34" s="245" t="s">
        <v>618</v>
      </c>
      <c r="T34" s="245" t="s">
        <v>618</v>
      </c>
      <c r="U34" s="245" t="s">
        <v>618</v>
      </c>
      <c r="V34" s="245" t="s">
        <v>618</v>
      </c>
      <c r="W34" s="245">
        <f t="shared" si="0"/>
        <v>10</v>
      </c>
    </row>
    <row r="35" spans="1:23" ht="56.1">
      <c r="A35" s="246" t="s">
        <v>267</v>
      </c>
      <c r="B35" s="245" t="s">
        <v>716</v>
      </c>
      <c r="C35" s="245">
        <v>0</v>
      </c>
      <c r="D35" s="245">
        <v>0</v>
      </c>
      <c r="E35" s="245">
        <v>0</v>
      </c>
      <c r="F35" s="245">
        <v>0</v>
      </c>
      <c r="G35" s="245">
        <v>1</v>
      </c>
      <c r="H35" s="245">
        <v>0</v>
      </c>
      <c r="I35" s="245">
        <v>0</v>
      </c>
      <c r="J35" s="245">
        <v>0</v>
      </c>
      <c r="K35" s="245" t="s">
        <v>616</v>
      </c>
      <c r="L35" s="245" t="s">
        <v>617</v>
      </c>
      <c r="M35" s="245" t="s">
        <v>620</v>
      </c>
      <c r="N35" s="245" t="s">
        <v>713</v>
      </c>
      <c r="O35" s="245" t="s">
        <v>618</v>
      </c>
      <c r="P35" s="245" t="s">
        <v>618</v>
      </c>
      <c r="Q35" s="245" t="s">
        <v>618</v>
      </c>
      <c r="R35" s="245" t="s">
        <v>618</v>
      </c>
      <c r="S35" s="245" t="s">
        <v>618</v>
      </c>
      <c r="T35" s="245" t="s">
        <v>618</v>
      </c>
      <c r="U35" s="245" t="s">
        <v>618</v>
      </c>
      <c r="V35" s="245" t="s">
        <v>618</v>
      </c>
      <c r="W35" s="245">
        <f t="shared" si="0"/>
        <v>10</v>
      </c>
    </row>
    <row r="36" spans="1:23" ht="56.1">
      <c r="A36" s="246" t="s">
        <v>269</v>
      </c>
      <c r="B36" s="245" t="s">
        <v>717</v>
      </c>
      <c r="C36" s="245">
        <v>0</v>
      </c>
      <c r="D36" s="245">
        <v>0</v>
      </c>
      <c r="E36" s="245">
        <v>0</v>
      </c>
      <c r="F36" s="245">
        <v>0</v>
      </c>
      <c r="G36" s="245">
        <v>1</v>
      </c>
      <c r="H36" s="245">
        <v>0</v>
      </c>
      <c r="I36" s="245">
        <v>0</v>
      </c>
      <c r="J36" s="245">
        <v>0</v>
      </c>
      <c r="K36" s="245" t="s">
        <v>638</v>
      </c>
      <c r="L36" s="245" t="s">
        <v>718</v>
      </c>
      <c r="M36" s="245" t="s">
        <v>620</v>
      </c>
      <c r="N36" s="245" t="s">
        <v>713</v>
      </c>
      <c r="O36" s="245" t="s">
        <v>719</v>
      </c>
      <c r="P36" s="245" t="s">
        <v>618</v>
      </c>
      <c r="Q36" s="245" t="s">
        <v>618</v>
      </c>
      <c r="R36" s="245" t="s">
        <v>618</v>
      </c>
      <c r="S36" s="245" t="s">
        <v>618</v>
      </c>
      <c r="T36" s="245" t="s">
        <v>618</v>
      </c>
      <c r="U36" s="245" t="s">
        <v>618</v>
      </c>
      <c r="V36" s="245" t="s">
        <v>692</v>
      </c>
      <c r="W36" s="245">
        <f t="shared" si="0"/>
        <v>10</v>
      </c>
    </row>
    <row r="37" spans="1:23" ht="279.95">
      <c r="A37" s="246" t="s">
        <v>271</v>
      </c>
      <c r="B37" s="245" t="s">
        <v>720</v>
      </c>
      <c r="C37" s="245">
        <v>0</v>
      </c>
      <c r="D37" s="245">
        <v>0</v>
      </c>
      <c r="E37" s="245">
        <v>0</v>
      </c>
      <c r="F37" s="245">
        <v>0</v>
      </c>
      <c r="G37" s="245">
        <v>1</v>
      </c>
      <c r="H37" s="245">
        <v>0</v>
      </c>
      <c r="I37" s="245">
        <v>0</v>
      </c>
      <c r="J37" s="245">
        <v>1</v>
      </c>
      <c r="K37" s="245"/>
      <c r="L37" s="245" t="s">
        <v>718</v>
      </c>
      <c r="M37" s="245" t="s">
        <v>23</v>
      </c>
      <c r="N37" s="245" t="s">
        <v>713</v>
      </c>
      <c r="O37" s="245" t="s">
        <v>721</v>
      </c>
      <c r="P37" s="245" t="s">
        <v>722</v>
      </c>
      <c r="Q37" s="245" t="s">
        <v>723</v>
      </c>
      <c r="R37" s="245" t="s">
        <v>724</v>
      </c>
      <c r="S37" s="245" t="s">
        <v>725</v>
      </c>
      <c r="T37" s="245" t="s">
        <v>27</v>
      </c>
      <c r="U37" s="245" t="s">
        <v>620</v>
      </c>
      <c r="V37" s="245" t="s">
        <v>636</v>
      </c>
      <c r="W37" s="245">
        <f t="shared" si="0"/>
        <v>20</v>
      </c>
    </row>
    <row r="38" spans="1:23" ht="80.25" customHeight="1">
      <c r="A38" s="246" t="s">
        <v>272</v>
      </c>
      <c r="B38" s="245" t="s">
        <v>726</v>
      </c>
      <c r="C38" s="245">
        <v>0</v>
      </c>
      <c r="D38" s="245">
        <v>0</v>
      </c>
      <c r="E38" s="245">
        <v>0</v>
      </c>
      <c r="F38" s="245">
        <v>0</v>
      </c>
      <c r="G38" s="245">
        <v>1</v>
      </c>
      <c r="H38" s="245">
        <v>0</v>
      </c>
      <c r="I38" s="245">
        <v>0</v>
      </c>
      <c r="J38" s="245">
        <v>0</v>
      </c>
      <c r="K38" s="245"/>
      <c r="L38" s="245" t="s">
        <v>718</v>
      </c>
      <c r="M38" s="245" t="s">
        <v>618</v>
      </c>
      <c r="N38" s="245" t="s">
        <v>713</v>
      </c>
      <c r="O38" s="245" t="s">
        <v>618</v>
      </c>
      <c r="P38" s="245" t="s">
        <v>618</v>
      </c>
      <c r="Q38" s="245" t="s">
        <v>618</v>
      </c>
      <c r="R38" s="245" t="s">
        <v>727</v>
      </c>
      <c r="S38" s="245" t="s">
        <v>618</v>
      </c>
      <c r="T38" s="245" t="s">
        <v>27</v>
      </c>
      <c r="U38" s="245" t="s">
        <v>618</v>
      </c>
      <c r="V38" s="245" t="s">
        <v>636</v>
      </c>
      <c r="W38" s="245">
        <f t="shared" si="0"/>
        <v>20</v>
      </c>
    </row>
    <row r="39" spans="1:23" ht="210">
      <c r="A39" s="246" t="s">
        <v>274</v>
      </c>
      <c r="B39" s="245" t="s">
        <v>728</v>
      </c>
      <c r="C39" s="245">
        <v>0</v>
      </c>
      <c r="D39" s="245">
        <v>0</v>
      </c>
      <c r="E39" s="245">
        <v>0</v>
      </c>
      <c r="F39" s="245">
        <v>0</v>
      </c>
      <c r="G39" s="245">
        <v>1</v>
      </c>
      <c r="H39" s="245">
        <v>0</v>
      </c>
      <c r="I39" s="245">
        <v>0</v>
      </c>
      <c r="J39" s="245">
        <v>0</v>
      </c>
      <c r="K39" s="245"/>
      <c r="L39" s="245" t="s">
        <v>718</v>
      </c>
      <c r="M39" s="245" t="s">
        <v>618</v>
      </c>
      <c r="N39" s="245" t="s">
        <v>713</v>
      </c>
      <c r="O39" s="245" t="s">
        <v>729</v>
      </c>
      <c r="P39" s="245" t="s">
        <v>618</v>
      </c>
      <c r="Q39" s="245" t="s">
        <v>618</v>
      </c>
      <c r="R39" s="245" t="s">
        <v>727</v>
      </c>
      <c r="S39" s="245" t="s">
        <v>618</v>
      </c>
      <c r="T39" s="245" t="s">
        <v>27</v>
      </c>
      <c r="U39" s="245" t="s">
        <v>618</v>
      </c>
      <c r="V39" s="245" t="s">
        <v>636</v>
      </c>
      <c r="W39" s="245">
        <f t="shared" si="0"/>
        <v>20</v>
      </c>
    </row>
    <row r="40" spans="1:23" ht="111.95">
      <c r="A40" s="246" t="s">
        <v>275</v>
      </c>
      <c r="B40" s="245" t="s">
        <v>730</v>
      </c>
      <c r="C40" s="245">
        <v>0</v>
      </c>
      <c r="D40" s="245">
        <v>0</v>
      </c>
      <c r="E40" s="245">
        <v>0</v>
      </c>
      <c r="F40" s="245">
        <v>0</v>
      </c>
      <c r="G40" s="245">
        <v>1</v>
      </c>
      <c r="H40" s="245">
        <v>0</v>
      </c>
      <c r="I40" s="245">
        <v>0</v>
      </c>
      <c r="J40" s="245">
        <v>0</v>
      </c>
      <c r="K40" s="245"/>
      <c r="L40" s="245" t="s">
        <v>718</v>
      </c>
      <c r="M40" s="245" t="s">
        <v>620</v>
      </c>
      <c r="N40" s="245" t="s">
        <v>713</v>
      </c>
      <c r="O40" s="245" t="s">
        <v>731</v>
      </c>
      <c r="P40" s="245" t="s">
        <v>732</v>
      </c>
      <c r="Q40" s="245" t="s">
        <v>733</v>
      </c>
      <c r="R40" s="245" t="s">
        <v>618</v>
      </c>
      <c r="S40" s="245" t="s">
        <v>734</v>
      </c>
      <c r="T40" s="245" t="s">
        <v>27</v>
      </c>
      <c r="U40" s="245" t="s">
        <v>620</v>
      </c>
      <c r="V40" s="245" t="s">
        <v>636</v>
      </c>
      <c r="W40" s="245">
        <f t="shared" si="0"/>
        <v>20</v>
      </c>
    </row>
    <row r="41" spans="1:23" ht="224.1">
      <c r="A41" s="246" t="s">
        <v>277</v>
      </c>
      <c r="B41" s="245" t="s">
        <v>735</v>
      </c>
      <c r="C41" s="245">
        <v>0</v>
      </c>
      <c r="D41" s="245">
        <v>0</v>
      </c>
      <c r="E41" s="245">
        <v>0</v>
      </c>
      <c r="F41" s="245">
        <v>0</v>
      </c>
      <c r="G41" s="245">
        <v>1</v>
      </c>
      <c r="H41" s="245">
        <v>0</v>
      </c>
      <c r="I41" s="245">
        <v>0</v>
      </c>
      <c r="J41" s="245">
        <v>1</v>
      </c>
      <c r="K41" s="245"/>
      <c r="L41" s="245" t="s">
        <v>718</v>
      </c>
      <c r="M41" s="245" t="s">
        <v>23</v>
      </c>
      <c r="N41" s="245" t="s">
        <v>713</v>
      </c>
      <c r="O41" s="245" t="s">
        <v>736</v>
      </c>
      <c r="P41" s="245" t="s">
        <v>737</v>
      </c>
      <c r="Q41" s="245" t="s">
        <v>738</v>
      </c>
      <c r="R41" s="245" t="s">
        <v>739</v>
      </c>
      <c r="S41" s="245" t="s">
        <v>740</v>
      </c>
      <c r="T41" s="245" t="s">
        <v>27</v>
      </c>
      <c r="U41" s="245" t="s">
        <v>620</v>
      </c>
      <c r="V41" s="245" t="s">
        <v>692</v>
      </c>
      <c r="W41" s="245">
        <f t="shared" si="0"/>
        <v>10</v>
      </c>
    </row>
    <row r="42" spans="1:23" ht="168">
      <c r="A42" s="246" t="s">
        <v>279</v>
      </c>
      <c r="B42" s="245" t="s">
        <v>741</v>
      </c>
      <c r="C42" s="245">
        <v>0</v>
      </c>
      <c r="D42" s="245">
        <v>0</v>
      </c>
      <c r="E42" s="245">
        <v>0</v>
      </c>
      <c r="F42" s="245">
        <v>0</v>
      </c>
      <c r="G42" s="245">
        <v>1</v>
      </c>
      <c r="H42" s="245">
        <v>0</v>
      </c>
      <c r="I42" s="245">
        <v>0</v>
      </c>
      <c r="J42" s="245">
        <v>0</v>
      </c>
      <c r="K42" s="245"/>
      <c r="L42" s="245" t="s">
        <v>718</v>
      </c>
      <c r="M42" s="245" t="s">
        <v>620</v>
      </c>
      <c r="N42" s="245" t="s">
        <v>713</v>
      </c>
      <c r="O42" s="245" t="s">
        <v>742</v>
      </c>
      <c r="P42" s="245" t="s">
        <v>743</v>
      </c>
      <c r="Q42" s="245" t="s">
        <v>744</v>
      </c>
      <c r="R42" s="245" t="s">
        <v>745</v>
      </c>
      <c r="S42" s="245" t="s">
        <v>618</v>
      </c>
      <c r="T42" s="245" t="s">
        <v>27</v>
      </c>
      <c r="U42" s="245" t="s">
        <v>620</v>
      </c>
      <c r="V42" s="245" t="s">
        <v>692</v>
      </c>
      <c r="W42" s="245">
        <f t="shared" si="0"/>
        <v>10</v>
      </c>
    </row>
    <row r="43" spans="1:23" ht="308.10000000000002">
      <c r="A43" s="246" t="s">
        <v>281</v>
      </c>
      <c r="B43" s="245" t="s">
        <v>746</v>
      </c>
      <c r="C43" s="245">
        <v>0</v>
      </c>
      <c r="D43" s="245">
        <v>0</v>
      </c>
      <c r="E43" s="245">
        <v>0</v>
      </c>
      <c r="F43" s="245">
        <v>0</v>
      </c>
      <c r="G43" s="245">
        <v>1</v>
      </c>
      <c r="H43" s="245">
        <v>0</v>
      </c>
      <c r="I43" s="245">
        <v>0</v>
      </c>
      <c r="J43" s="245">
        <v>0</v>
      </c>
      <c r="K43" s="245"/>
      <c r="L43" s="245" t="s">
        <v>718</v>
      </c>
      <c r="M43" s="245" t="s">
        <v>620</v>
      </c>
      <c r="N43" s="245" t="s">
        <v>713</v>
      </c>
      <c r="O43" s="245" t="s">
        <v>618</v>
      </c>
      <c r="P43" s="245" t="s">
        <v>747</v>
      </c>
      <c r="Q43" s="245" t="s">
        <v>748</v>
      </c>
      <c r="R43" s="245" t="s">
        <v>749</v>
      </c>
      <c r="S43" s="245" t="s">
        <v>618</v>
      </c>
      <c r="T43" s="245" t="s">
        <v>27</v>
      </c>
      <c r="U43" s="245" t="s">
        <v>620</v>
      </c>
      <c r="V43" s="245" t="s">
        <v>692</v>
      </c>
      <c r="W43" s="245">
        <f t="shared" si="0"/>
        <v>10</v>
      </c>
    </row>
    <row r="44" spans="1:23" ht="168">
      <c r="A44" s="246" t="s">
        <v>283</v>
      </c>
      <c r="B44" s="245" t="s">
        <v>750</v>
      </c>
      <c r="C44" s="245">
        <v>0</v>
      </c>
      <c r="D44" s="245">
        <v>0</v>
      </c>
      <c r="E44" s="245">
        <v>0</v>
      </c>
      <c r="F44" s="245">
        <v>0</v>
      </c>
      <c r="G44" s="245">
        <v>1</v>
      </c>
      <c r="H44" s="245">
        <v>0</v>
      </c>
      <c r="I44" s="245">
        <v>0</v>
      </c>
      <c r="J44" s="245">
        <v>0</v>
      </c>
      <c r="K44" s="245"/>
      <c r="L44" s="245" t="s">
        <v>718</v>
      </c>
      <c r="M44" s="245" t="s">
        <v>620</v>
      </c>
      <c r="N44" s="245" t="s">
        <v>713</v>
      </c>
      <c r="O44" s="245" t="s">
        <v>751</v>
      </c>
      <c r="P44" s="245" t="s">
        <v>752</v>
      </c>
      <c r="Q44" s="245" t="s">
        <v>753</v>
      </c>
      <c r="R44" s="245" t="s">
        <v>754</v>
      </c>
      <c r="S44" s="245" t="s">
        <v>618</v>
      </c>
      <c r="T44" s="245" t="s">
        <v>27</v>
      </c>
      <c r="U44" s="245" t="s">
        <v>620</v>
      </c>
      <c r="V44" s="245" t="s">
        <v>692</v>
      </c>
      <c r="W44" s="245">
        <f t="shared" si="0"/>
        <v>10</v>
      </c>
    </row>
    <row r="45" spans="1:23" ht="210">
      <c r="A45" s="246" t="s">
        <v>285</v>
      </c>
      <c r="B45" s="245" t="s">
        <v>755</v>
      </c>
      <c r="C45" s="245">
        <v>0</v>
      </c>
      <c r="D45" s="245">
        <v>0</v>
      </c>
      <c r="E45" s="245">
        <v>0</v>
      </c>
      <c r="F45" s="245">
        <v>0</v>
      </c>
      <c r="G45" s="245">
        <v>1</v>
      </c>
      <c r="H45" s="245">
        <v>0</v>
      </c>
      <c r="I45" s="245">
        <v>0</v>
      </c>
      <c r="J45" s="245">
        <v>0</v>
      </c>
      <c r="K45" s="245"/>
      <c r="L45" s="245" t="s">
        <v>718</v>
      </c>
      <c r="M45" s="245" t="s">
        <v>620</v>
      </c>
      <c r="N45" s="245" t="s">
        <v>713</v>
      </c>
      <c r="O45" s="245" t="s">
        <v>756</v>
      </c>
      <c r="P45" s="245" t="s">
        <v>757</v>
      </c>
      <c r="Q45" s="245" t="s">
        <v>758</v>
      </c>
      <c r="R45" s="245" t="s">
        <v>759</v>
      </c>
      <c r="S45" s="245" t="s">
        <v>760</v>
      </c>
      <c r="T45" s="245" t="s">
        <v>27</v>
      </c>
      <c r="U45" s="245" t="s">
        <v>620</v>
      </c>
      <c r="V45" s="245" t="s">
        <v>692</v>
      </c>
      <c r="W45" s="245">
        <f t="shared" si="0"/>
        <v>10</v>
      </c>
    </row>
    <row r="46" spans="1:23" ht="252">
      <c r="A46" s="246" t="s">
        <v>287</v>
      </c>
      <c r="B46" s="245" t="s">
        <v>761</v>
      </c>
      <c r="C46" s="245">
        <v>0</v>
      </c>
      <c r="D46" s="245">
        <v>0</v>
      </c>
      <c r="E46" s="245">
        <v>0</v>
      </c>
      <c r="F46" s="245">
        <v>0</v>
      </c>
      <c r="G46" s="245">
        <v>1</v>
      </c>
      <c r="H46" s="245">
        <v>0</v>
      </c>
      <c r="I46" s="245">
        <v>0</v>
      </c>
      <c r="J46" s="245">
        <v>0</v>
      </c>
      <c r="K46" s="245"/>
      <c r="L46" s="245" t="s">
        <v>718</v>
      </c>
      <c r="M46" s="245" t="s">
        <v>620</v>
      </c>
      <c r="N46" s="245" t="s">
        <v>713</v>
      </c>
      <c r="O46" s="245" t="s">
        <v>762</v>
      </c>
      <c r="P46" s="245" t="s">
        <v>763</v>
      </c>
      <c r="Q46" s="245" t="s">
        <v>764</v>
      </c>
      <c r="R46" s="245" t="s">
        <v>765</v>
      </c>
      <c r="S46" s="245" t="s">
        <v>618</v>
      </c>
      <c r="T46" s="245" t="s">
        <v>27</v>
      </c>
      <c r="U46" s="245" t="s">
        <v>620</v>
      </c>
      <c r="V46" s="245" t="s">
        <v>692</v>
      </c>
      <c r="W46" s="245">
        <f t="shared" si="0"/>
        <v>10</v>
      </c>
    </row>
    <row r="47" spans="1:23" ht="308.10000000000002">
      <c r="A47" s="246" t="s">
        <v>289</v>
      </c>
      <c r="B47" s="245" t="s">
        <v>766</v>
      </c>
      <c r="C47" s="245">
        <v>0</v>
      </c>
      <c r="D47" s="245">
        <v>0</v>
      </c>
      <c r="E47" s="245">
        <v>0</v>
      </c>
      <c r="F47" s="245">
        <v>0</v>
      </c>
      <c r="G47" s="245">
        <v>1</v>
      </c>
      <c r="H47" s="245">
        <v>0</v>
      </c>
      <c r="I47" s="245">
        <v>0</v>
      </c>
      <c r="J47" s="245">
        <v>0</v>
      </c>
      <c r="K47" s="245"/>
      <c r="L47" s="245" t="s">
        <v>718</v>
      </c>
      <c r="M47" s="245" t="s">
        <v>620</v>
      </c>
      <c r="N47" s="245" t="s">
        <v>713</v>
      </c>
      <c r="O47" s="245" t="s">
        <v>767</v>
      </c>
      <c r="P47" s="245" t="s">
        <v>768</v>
      </c>
      <c r="Q47" s="245" t="s">
        <v>769</v>
      </c>
      <c r="R47" s="245" t="s">
        <v>770</v>
      </c>
      <c r="T47" s="245" t="s">
        <v>27</v>
      </c>
      <c r="U47" s="245" t="s">
        <v>620</v>
      </c>
      <c r="V47" s="245" t="s">
        <v>692</v>
      </c>
      <c r="W47" s="245">
        <f t="shared" si="0"/>
        <v>10</v>
      </c>
    </row>
    <row r="48" spans="1:23" ht="153.94999999999999">
      <c r="A48" s="246" t="s">
        <v>291</v>
      </c>
      <c r="B48" s="245" t="s">
        <v>771</v>
      </c>
      <c r="C48" s="245">
        <v>0</v>
      </c>
      <c r="D48" s="245">
        <v>0</v>
      </c>
      <c r="E48" s="245">
        <v>0</v>
      </c>
      <c r="F48" s="245">
        <v>0</v>
      </c>
      <c r="G48" s="245">
        <v>1</v>
      </c>
      <c r="H48" s="245">
        <v>0</v>
      </c>
      <c r="I48" s="245">
        <v>0</v>
      </c>
      <c r="J48" s="245">
        <v>0</v>
      </c>
      <c r="K48" s="245"/>
      <c r="L48" s="245" t="s">
        <v>718</v>
      </c>
      <c r="M48" s="245" t="s">
        <v>620</v>
      </c>
      <c r="N48" s="245" t="s">
        <v>713</v>
      </c>
      <c r="O48" s="245" t="s">
        <v>618</v>
      </c>
      <c r="P48" s="245" t="s">
        <v>772</v>
      </c>
      <c r="Q48" s="245" t="s">
        <v>773</v>
      </c>
      <c r="R48" s="245" t="s">
        <v>774</v>
      </c>
      <c r="S48" s="245" t="s">
        <v>775</v>
      </c>
      <c r="T48" s="245" t="s">
        <v>27</v>
      </c>
      <c r="U48" s="245" t="s">
        <v>620</v>
      </c>
      <c r="V48" s="245" t="s">
        <v>692</v>
      </c>
      <c r="W48" s="245">
        <f t="shared" si="0"/>
        <v>10</v>
      </c>
    </row>
    <row r="49" spans="1:23" ht="224.1">
      <c r="A49" s="246" t="s">
        <v>293</v>
      </c>
      <c r="B49" s="245" t="s">
        <v>776</v>
      </c>
      <c r="C49" s="245">
        <v>0</v>
      </c>
      <c r="D49" s="245">
        <v>0</v>
      </c>
      <c r="E49" s="245">
        <v>0</v>
      </c>
      <c r="F49" s="245">
        <v>0</v>
      </c>
      <c r="G49" s="245">
        <v>1</v>
      </c>
      <c r="H49" s="245">
        <v>0</v>
      </c>
      <c r="I49" s="245">
        <v>0</v>
      </c>
      <c r="J49" s="245">
        <v>0</v>
      </c>
      <c r="K49" s="245"/>
      <c r="L49" s="245" t="s">
        <v>718</v>
      </c>
      <c r="M49" s="245" t="s">
        <v>620</v>
      </c>
      <c r="N49" s="245" t="s">
        <v>713</v>
      </c>
      <c r="O49" s="245" t="s">
        <v>777</v>
      </c>
      <c r="P49" s="245" t="s">
        <v>618</v>
      </c>
      <c r="Q49" s="245" t="s">
        <v>778</v>
      </c>
      <c r="R49" s="245" t="s">
        <v>779</v>
      </c>
      <c r="S49" s="245" t="s">
        <v>618</v>
      </c>
      <c r="T49" s="245" t="s">
        <v>43</v>
      </c>
      <c r="U49" s="245" t="s">
        <v>620</v>
      </c>
      <c r="V49" s="245" t="s">
        <v>692</v>
      </c>
      <c r="W49" s="245">
        <f t="shared" si="0"/>
        <v>10</v>
      </c>
    </row>
    <row r="50" spans="1:23" ht="210">
      <c r="A50" s="245" t="s">
        <v>64</v>
      </c>
      <c r="B50" s="245" t="s">
        <v>780</v>
      </c>
      <c r="C50" s="245">
        <v>0</v>
      </c>
      <c r="D50" s="245">
        <v>1</v>
      </c>
      <c r="E50" s="245">
        <v>0</v>
      </c>
      <c r="F50" s="245">
        <v>0</v>
      </c>
      <c r="G50" s="245">
        <v>0</v>
      </c>
      <c r="H50" s="245">
        <v>0</v>
      </c>
      <c r="I50" s="245">
        <v>0</v>
      </c>
      <c r="J50" s="245">
        <v>1</v>
      </c>
      <c r="K50" s="245"/>
      <c r="L50" s="245" t="s">
        <v>685</v>
      </c>
      <c r="M50" s="245" t="s">
        <v>620</v>
      </c>
      <c r="N50" s="245" t="s">
        <v>618</v>
      </c>
      <c r="O50" s="245"/>
      <c r="P50" s="245" t="s">
        <v>781</v>
      </c>
      <c r="Q50" s="245" t="s">
        <v>782</v>
      </c>
      <c r="R50" s="245" t="s">
        <v>783</v>
      </c>
      <c r="S50" s="245" t="s">
        <v>784</v>
      </c>
      <c r="T50" s="245" t="s">
        <v>27</v>
      </c>
      <c r="U50" s="245" t="s">
        <v>620</v>
      </c>
      <c r="V50" s="245" t="s">
        <v>636</v>
      </c>
      <c r="W50" s="245">
        <f t="shared" si="0"/>
        <v>20</v>
      </c>
    </row>
    <row r="51" spans="1:23" ht="111.95">
      <c r="A51" s="245" t="s">
        <v>66</v>
      </c>
      <c r="B51" s="245" t="s">
        <v>785</v>
      </c>
      <c r="C51" s="245">
        <v>0</v>
      </c>
      <c r="D51" s="245">
        <v>1</v>
      </c>
      <c r="E51" s="245">
        <v>0</v>
      </c>
      <c r="F51" s="245">
        <v>0</v>
      </c>
      <c r="G51" s="245">
        <v>0</v>
      </c>
      <c r="H51" s="245">
        <v>0</v>
      </c>
      <c r="I51" s="245">
        <v>0</v>
      </c>
      <c r="J51" s="245">
        <v>1</v>
      </c>
      <c r="K51" s="245"/>
      <c r="L51" s="245" t="s">
        <v>685</v>
      </c>
      <c r="M51" s="245" t="s">
        <v>620</v>
      </c>
      <c r="N51" s="245" t="s">
        <v>618</v>
      </c>
      <c r="O51" s="245" t="s">
        <v>786</v>
      </c>
      <c r="P51" s="245"/>
      <c r="Q51" s="245" t="s">
        <v>786</v>
      </c>
      <c r="R51" s="245" t="s">
        <v>787</v>
      </c>
      <c r="S51" s="245" t="s">
        <v>788</v>
      </c>
      <c r="T51" s="245" t="s">
        <v>27</v>
      </c>
      <c r="U51" s="245" t="s">
        <v>620</v>
      </c>
      <c r="V51" s="245" t="s">
        <v>636</v>
      </c>
      <c r="W51" s="245">
        <f t="shared" si="0"/>
        <v>20</v>
      </c>
    </row>
    <row r="52" spans="1:23" ht="84">
      <c r="A52" s="245" t="s">
        <v>68</v>
      </c>
      <c r="B52" s="245" t="s">
        <v>789</v>
      </c>
      <c r="C52" s="245">
        <v>0</v>
      </c>
      <c r="D52" s="245">
        <v>1</v>
      </c>
      <c r="E52" s="245">
        <v>0</v>
      </c>
      <c r="F52" s="245">
        <v>0</v>
      </c>
      <c r="G52" s="245">
        <v>0</v>
      </c>
      <c r="H52" s="245">
        <v>0</v>
      </c>
      <c r="I52" s="245">
        <v>0</v>
      </c>
      <c r="J52" s="245">
        <v>1</v>
      </c>
      <c r="K52" s="245"/>
      <c r="L52" s="245" t="s">
        <v>685</v>
      </c>
      <c r="M52" s="245" t="s">
        <v>620</v>
      </c>
      <c r="N52" s="245" t="s">
        <v>618</v>
      </c>
      <c r="O52" s="245" t="s">
        <v>618</v>
      </c>
      <c r="P52" s="245" t="s">
        <v>618</v>
      </c>
      <c r="Q52" s="245" t="s">
        <v>618</v>
      </c>
      <c r="R52" s="245" t="s">
        <v>790</v>
      </c>
      <c r="S52" s="245" t="s">
        <v>791</v>
      </c>
      <c r="T52" s="245" t="s">
        <v>27</v>
      </c>
      <c r="U52" s="245" t="s">
        <v>620</v>
      </c>
      <c r="V52" s="245" t="s">
        <v>636</v>
      </c>
      <c r="W52" s="245">
        <f t="shared" si="0"/>
        <v>20</v>
      </c>
    </row>
    <row r="53" spans="1:23" ht="363.95">
      <c r="A53" s="245" t="s">
        <v>69</v>
      </c>
      <c r="B53" s="245" t="s">
        <v>792</v>
      </c>
      <c r="C53" s="245">
        <v>0</v>
      </c>
      <c r="D53" s="245">
        <v>1</v>
      </c>
      <c r="E53" s="245">
        <v>0</v>
      </c>
      <c r="F53" s="245">
        <v>0</v>
      </c>
      <c r="G53" s="245">
        <v>0</v>
      </c>
      <c r="H53" s="245">
        <v>0</v>
      </c>
      <c r="I53" s="245">
        <v>0</v>
      </c>
      <c r="J53" s="245">
        <v>1</v>
      </c>
      <c r="K53" s="245"/>
      <c r="L53" s="245" t="s">
        <v>685</v>
      </c>
      <c r="M53" s="245" t="s">
        <v>620</v>
      </c>
      <c r="N53" s="245" t="s">
        <v>618</v>
      </c>
      <c r="O53" s="245" t="s">
        <v>793</v>
      </c>
      <c r="P53" s="245" t="s">
        <v>794</v>
      </c>
      <c r="Q53" s="245" t="s">
        <v>795</v>
      </c>
      <c r="R53" s="245" t="s">
        <v>796</v>
      </c>
      <c r="S53" s="245" t="s">
        <v>797</v>
      </c>
      <c r="T53" s="245" t="s">
        <v>27</v>
      </c>
      <c r="U53" s="245" t="s">
        <v>620</v>
      </c>
      <c r="V53" s="245" t="s">
        <v>636</v>
      </c>
      <c r="W53" s="245">
        <f t="shared" si="0"/>
        <v>20</v>
      </c>
    </row>
    <row r="54" spans="1:23" ht="195.95">
      <c r="A54" s="245" t="s">
        <v>71</v>
      </c>
      <c r="B54" s="245" t="s">
        <v>798</v>
      </c>
      <c r="C54" s="245">
        <v>0</v>
      </c>
      <c r="D54" s="245">
        <v>1</v>
      </c>
      <c r="E54" s="245">
        <v>0</v>
      </c>
      <c r="F54" s="245">
        <v>0</v>
      </c>
      <c r="G54" s="245">
        <v>0</v>
      </c>
      <c r="H54" s="245">
        <v>0</v>
      </c>
      <c r="I54" s="245">
        <v>0</v>
      </c>
      <c r="J54" s="245">
        <v>0</v>
      </c>
      <c r="K54" s="245"/>
      <c r="L54" s="245" t="s">
        <v>685</v>
      </c>
      <c r="M54" s="245" t="s">
        <v>620</v>
      </c>
      <c r="N54" s="245" t="s">
        <v>618</v>
      </c>
      <c r="O54" s="245" t="s">
        <v>799</v>
      </c>
      <c r="P54" s="245" t="s">
        <v>800</v>
      </c>
      <c r="Q54" s="245" t="s">
        <v>801</v>
      </c>
      <c r="R54" s="245" t="s">
        <v>802</v>
      </c>
      <c r="S54" s="245" t="s">
        <v>803</v>
      </c>
      <c r="T54" s="245" t="s">
        <v>27</v>
      </c>
      <c r="U54" s="245" t="s">
        <v>620</v>
      </c>
      <c r="V54" s="245" t="s">
        <v>692</v>
      </c>
      <c r="W54" s="245">
        <f t="shared" si="0"/>
        <v>10</v>
      </c>
    </row>
    <row r="55" spans="1:23" ht="153.94999999999999">
      <c r="A55" s="245" t="s">
        <v>295</v>
      </c>
      <c r="B55" s="245" t="s">
        <v>804</v>
      </c>
      <c r="C55" s="245">
        <v>0</v>
      </c>
      <c r="D55" s="245">
        <v>0</v>
      </c>
      <c r="E55" s="245">
        <v>0</v>
      </c>
      <c r="F55" s="245">
        <v>0</v>
      </c>
      <c r="G55" s="245">
        <v>0</v>
      </c>
      <c r="H55" s="245">
        <v>1</v>
      </c>
      <c r="I55" s="245">
        <v>0</v>
      </c>
      <c r="J55" s="245">
        <v>1</v>
      </c>
      <c r="K55" s="245"/>
      <c r="L55" s="245" t="s">
        <v>805</v>
      </c>
      <c r="M55" s="245" t="s">
        <v>620</v>
      </c>
      <c r="N55" s="245" t="s">
        <v>806</v>
      </c>
      <c r="O55" s="245" t="s">
        <v>618</v>
      </c>
      <c r="P55" s="245" t="s">
        <v>618</v>
      </c>
      <c r="Q55" s="245" t="s">
        <v>618</v>
      </c>
      <c r="R55" s="245" t="s">
        <v>807</v>
      </c>
      <c r="S55" s="245" t="s">
        <v>629</v>
      </c>
      <c r="T55" s="245" t="s">
        <v>43</v>
      </c>
      <c r="U55" s="245" t="s">
        <v>620</v>
      </c>
      <c r="V55" s="245" t="s">
        <v>636</v>
      </c>
      <c r="W55" s="245">
        <f t="shared" si="0"/>
        <v>20</v>
      </c>
    </row>
    <row r="56" spans="1:23" ht="153.94999999999999">
      <c r="A56" s="245" t="s">
        <v>296</v>
      </c>
      <c r="B56" s="245" t="s">
        <v>808</v>
      </c>
      <c r="C56" s="245">
        <v>0</v>
      </c>
      <c r="D56" s="245">
        <v>0</v>
      </c>
      <c r="E56" s="245">
        <v>0</v>
      </c>
      <c r="F56" s="245">
        <v>0</v>
      </c>
      <c r="G56" s="245">
        <v>0</v>
      </c>
      <c r="H56" s="245">
        <v>1</v>
      </c>
      <c r="I56" s="245">
        <v>0</v>
      </c>
      <c r="J56" s="245">
        <v>1</v>
      </c>
      <c r="K56" s="245"/>
      <c r="L56" s="245" t="s">
        <v>805</v>
      </c>
      <c r="M56" s="245" t="s">
        <v>620</v>
      </c>
      <c r="N56" s="245" t="s">
        <v>806</v>
      </c>
      <c r="O56" s="245" t="s">
        <v>618</v>
      </c>
      <c r="P56" s="245" t="s">
        <v>618</v>
      </c>
      <c r="Q56" s="245" t="s">
        <v>618</v>
      </c>
      <c r="R56" s="245" t="s">
        <v>807</v>
      </c>
      <c r="S56" s="245" t="s">
        <v>629</v>
      </c>
      <c r="T56" s="245" t="s">
        <v>27</v>
      </c>
      <c r="U56" s="245" t="s">
        <v>620</v>
      </c>
      <c r="V56" s="245" t="s">
        <v>636</v>
      </c>
      <c r="W56" s="245">
        <f t="shared" si="0"/>
        <v>20</v>
      </c>
    </row>
    <row r="57" spans="1:23" ht="153.94999999999999">
      <c r="A57" s="245" t="s">
        <v>297</v>
      </c>
      <c r="B57" s="245" t="s">
        <v>809</v>
      </c>
      <c r="C57" s="245">
        <v>0</v>
      </c>
      <c r="D57" s="245">
        <v>0</v>
      </c>
      <c r="E57" s="245">
        <v>0</v>
      </c>
      <c r="F57" s="245">
        <v>0</v>
      </c>
      <c r="G57" s="245">
        <v>0</v>
      </c>
      <c r="H57" s="245">
        <v>1</v>
      </c>
      <c r="I57" s="245">
        <v>0</v>
      </c>
      <c r="J57" s="245">
        <v>1</v>
      </c>
      <c r="K57" s="245"/>
      <c r="L57" s="245" t="s">
        <v>805</v>
      </c>
      <c r="M57" s="245" t="s">
        <v>620</v>
      </c>
      <c r="N57" s="245" t="s">
        <v>806</v>
      </c>
      <c r="O57" s="245" t="s">
        <v>618</v>
      </c>
      <c r="P57" s="245" t="s">
        <v>618</v>
      </c>
      <c r="Q57" s="245" t="s">
        <v>618</v>
      </c>
      <c r="R57" s="245" t="s">
        <v>807</v>
      </c>
      <c r="S57" s="245" t="s">
        <v>629</v>
      </c>
      <c r="T57" s="245" t="s">
        <v>27</v>
      </c>
      <c r="U57" s="245" t="s">
        <v>620</v>
      </c>
      <c r="V57" s="245" t="s">
        <v>636</v>
      </c>
      <c r="W57" s="245">
        <f t="shared" si="0"/>
        <v>20</v>
      </c>
    </row>
    <row r="58" spans="1:23" ht="153.94999999999999">
      <c r="A58" s="245" t="s">
        <v>298</v>
      </c>
      <c r="B58" s="245" t="s">
        <v>810</v>
      </c>
      <c r="C58" s="245">
        <v>0</v>
      </c>
      <c r="D58" s="245">
        <v>0</v>
      </c>
      <c r="E58" s="245">
        <v>0</v>
      </c>
      <c r="F58" s="245">
        <v>0</v>
      </c>
      <c r="G58" s="245">
        <v>0</v>
      </c>
      <c r="H58" s="245">
        <v>1</v>
      </c>
      <c r="I58" s="245">
        <v>0</v>
      </c>
      <c r="J58" s="245">
        <v>1</v>
      </c>
      <c r="K58" s="245"/>
      <c r="L58" s="245" t="s">
        <v>805</v>
      </c>
      <c r="M58" s="245" t="s">
        <v>620</v>
      </c>
      <c r="N58" s="245" t="s">
        <v>806</v>
      </c>
      <c r="O58" s="245" t="s">
        <v>618</v>
      </c>
      <c r="P58" s="245" t="s">
        <v>618</v>
      </c>
      <c r="Q58" s="245" t="s">
        <v>618</v>
      </c>
      <c r="R58" s="245" t="s">
        <v>807</v>
      </c>
      <c r="S58" s="245" t="s">
        <v>629</v>
      </c>
      <c r="T58" s="245" t="s">
        <v>27</v>
      </c>
      <c r="U58" s="245" t="s">
        <v>620</v>
      </c>
      <c r="V58" s="245" t="s">
        <v>636</v>
      </c>
      <c r="W58" s="245">
        <f t="shared" si="0"/>
        <v>20</v>
      </c>
    </row>
    <row r="59" spans="1:23" ht="153.94999999999999">
      <c r="A59" s="245" t="s">
        <v>299</v>
      </c>
      <c r="B59" s="245" t="s">
        <v>811</v>
      </c>
      <c r="C59" s="245">
        <v>0</v>
      </c>
      <c r="D59" s="245">
        <v>0</v>
      </c>
      <c r="E59" s="245">
        <v>0</v>
      </c>
      <c r="F59" s="245">
        <v>0</v>
      </c>
      <c r="G59" s="245">
        <v>0</v>
      </c>
      <c r="H59" s="245">
        <v>1</v>
      </c>
      <c r="I59" s="245">
        <v>0</v>
      </c>
      <c r="J59" s="245">
        <v>1</v>
      </c>
      <c r="K59" s="245"/>
      <c r="L59" s="245" t="s">
        <v>805</v>
      </c>
      <c r="M59" s="245" t="s">
        <v>620</v>
      </c>
      <c r="N59" s="245" t="s">
        <v>806</v>
      </c>
      <c r="O59" s="245" t="s">
        <v>618</v>
      </c>
      <c r="P59" s="245" t="s">
        <v>618</v>
      </c>
      <c r="Q59" s="245" t="s">
        <v>618</v>
      </c>
      <c r="R59" s="245" t="s">
        <v>807</v>
      </c>
      <c r="S59" s="245" t="s">
        <v>629</v>
      </c>
      <c r="T59" s="245" t="s">
        <v>43</v>
      </c>
      <c r="U59" s="245" t="s">
        <v>620</v>
      </c>
      <c r="V59" s="245" t="s">
        <v>692</v>
      </c>
      <c r="W59" s="245">
        <f t="shared" si="0"/>
        <v>10</v>
      </c>
    </row>
    <row r="60" spans="1:23" ht="153.94999999999999">
      <c r="A60" s="245" t="s">
        <v>301</v>
      </c>
      <c r="B60" s="245" t="s">
        <v>812</v>
      </c>
      <c r="C60" s="245">
        <v>0</v>
      </c>
      <c r="D60" s="245">
        <v>0</v>
      </c>
      <c r="E60" s="245">
        <v>0</v>
      </c>
      <c r="F60" s="245">
        <v>0</v>
      </c>
      <c r="G60" s="245">
        <v>0</v>
      </c>
      <c r="H60" s="245">
        <v>1</v>
      </c>
      <c r="I60" s="245">
        <v>0</v>
      </c>
      <c r="J60" s="245">
        <v>1</v>
      </c>
      <c r="K60" s="245"/>
      <c r="L60" s="245" t="s">
        <v>805</v>
      </c>
      <c r="M60" s="245" t="s">
        <v>620</v>
      </c>
      <c r="N60" s="245" t="s">
        <v>806</v>
      </c>
      <c r="O60" s="245" t="s">
        <v>618</v>
      </c>
      <c r="P60" s="245" t="s">
        <v>618</v>
      </c>
      <c r="Q60" s="245" t="s">
        <v>618</v>
      </c>
      <c r="R60" s="245" t="s">
        <v>807</v>
      </c>
      <c r="S60" s="245" t="s">
        <v>629</v>
      </c>
      <c r="T60" s="245" t="s">
        <v>43</v>
      </c>
      <c r="U60" s="245" t="s">
        <v>620</v>
      </c>
      <c r="V60" s="245" t="s">
        <v>692</v>
      </c>
      <c r="W60" s="245">
        <f t="shared" si="0"/>
        <v>10</v>
      </c>
    </row>
    <row r="61" spans="1:23" ht="153.94999999999999">
      <c r="A61" s="245" t="s">
        <v>302</v>
      </c>
      <c r="B61" s="245" t="s">
        <v>813</v>
      </c>
      <c r="C61" s="245">
        <v>0</v>
      </c>
      <c r="D61" s="245">
        <v>0</v>
      </c>
      <c r="E61" s="245">
        <v>0</v>
      </c>
      <c r="F61" s="245">
        <v>0</v>
      </c>
      <c r="G61" s="245">
        <v>0</v>
      </c>
      <c r="H61" s="245">
        <v>1</v>
      </c>
      <c r="I61" s="245">
        <v>0</v>
      </c>
      <c r="J61" s="245">
        <v>1</v>
      </c>
      <c r="K61" s="245"/>
      <c r="L61" s="245" t="s">
        <v>805</v>
      </c>
      <c r="M61" s="245" t="s">
        <v>620</v>
      </c>
      <c r="N61" s="245" t="s">
        <v>806</v>
      </c>
      <c r="O61" s="245" t="s">
        <v>618</v>
      </c>
      <c r="P61" s="245" t="s">
        <v>618</v>
      </c>
      <c r="Q61" s="245" t="s">
        <v>618</v>
      </c>
      <c r="R61" s="245" t="s">
        <v>807</v>
      </c>
      <c r="S61" s="245" t="s">
        <v>629</v>
      </c>
      <c r="T61" s="245" t="s">
        <v>43</v>
      </c>
      <c r="U61" s="245" t="s">
        <v>620</v>
      </c>
      <c r="V61" s="245" t="s">
        <v>692</v>
      </c>
      <c r="W61" s="245">
        <f t="shared" si="0"/>
        <v>10</v>
      </c>
    </row>
    <row r="62" spans="1:23" ht="153.94999999999999">
      <c r="A62" s="245" t="s">
        <v>303</v>
      </c>
      <c r="B62" s="245" t="s">
        <v>814</v>
      </c>
      <c r="C62" s="245">
        <v>0</v>
      </c>
      <c r="D62" s="245">
        <v>0</v>
      </c>
      <c r="E62" s="245">
        <v>0</v>
      </c>
      <c r="F62" s="245">
        <v>0</v>
      </c>
      <c r="G62" s="245">
        <v>0</v>
      </c>
      <c r="H62" s="245">
        <v>1</v>
      </c>
      <c r="I62" s="245">
        <v>0</v>
      </c>
      <c r="J62" s="245">
        <v>1</v>
      </c>
      <c r="K62" s="245"/>
      <c r="L62" s="245" t="s">
        <v>805</v>
      </c>
      <c r="M62" s="245" t="s">
        <v>620</v>
      </c>
      <c r="N62" s="245" t="s">
        <v>806</v>
      </c>
      <c r="O62" s="245" t="s">
        <v>618</v>
      </c>
      <c r="P62" s="245" t="s">
        <v>815</v>
      </c>
      <c r="Q62" s="245" t="s">
        <v>618</v>
      </c>
      <c r="R62" s="245" t="s">
        <v>807</v>
      </c>
      <c r="S62" s="245" t="s">
        <v>629</v>
      </c>
      <c r="T62" s="245" t="s">
        <v>43</v>
      </c>
      <c r="U62" s="245" t="s">
        <v>620</v>
      </c>
      <c r="V62" s="245" t="s">
        <v>692</v>
      </c>
      <c r="W62" s="245">
        <f t="shared" si="0"/>
        <v>10</v>
      </c>
    </row>
    <row r="63" spans="1:23" ht="153.94999999999999">
      <c r="A63" s="245" t="s">
        <v>304</v>
      </c>
      <c r="B63" s="245" t="s">
        <v>816</v>
      </c>
      <c r="C63" s="245">
        <v>0</v>
      </c>
      <c r="D63" s="245">
        <v>0</v>
      </c>
      <c r="E63" s="245">
        <v>0</v>
      </c>
      <c r="F63" s="245">
        <v>0</v>
      </c>
      <c r="G63" s="245">
        <v>0</v>
      </c>
      <c r="H63" s="245">
        <v>1</v>
      </c>
      <c r="I63" s="245">
        <v>0</v>
      </c>
      <c r="J63" s="245">
        <v>1</v>
      </c>
      <c r="K63" s="245"/>
      <c r="L63" s="245" t="s">
        <v>805</v>
      </c>
      <c r="M63" s="245" t="s">
        <v>620</v>
      </c>
      <c r="N63" s="245" t="s">
        <v>806</v>
      </c>
      <c r="O63" s="245" t="s">
        <v>618</v>
      </c>
      <c r="P63" s="245" t="s">
        <v>817</v>
      </c>
      <c r="Q63" s="245" t="s">
        <v>618</v>
      </c>
      <c r="R63" s="245" t="s">
        <v>807</v>
      </c>
      <c r="S63" s="245" t="s">
        <v>629</v>
      </c>
      <c r="T63" s="245" t="s">
        <v>43</v>
      </c>
      <c r="U63" s="245" t="s">
        <v>620</v>
      </c>
      <c r="V63" s="245" t="s">
        <v>692</v>
      </c>
      <c r="W63" s="245">
        <f t="shared" si="0"/>
        <v>10</v>
      </c>
    </row>
    <row r="64" spans="1:23" ht="210">
      <c r="A64" s="245" t="s">
        <v>191</v>
      </c>
      <c r="B64" s="245" t="s">
        <v>818</v>
      </c>
      <c r="C64" s="245">
        <v>0</v>
      </c>
      <c r="D64" s="245">
        <v>0</v>
      </c>
      <c r="E64" s="245">
        <v>0</v>
      </c>
      <c r="F64" s="245">
        <v>1</v>
      </c>
      <c r="G64" s="245">
        <v>0</v>
      </c>
      <c r="H64" s="245">
        <v>0</v>
      </c>
      <c r="I64" s="245">
        <v>0</v>
      </c>
      <c r="J64" s="245">
        <v>1</v>
      </c>
      <c r="K64" s="245"/>
      <c r="L64" s="245" t="s">
        <v>819</v>
      </c>
      <c r="M64" s="245" t="s">
        <v>620</v>
      </c>
      <c r="N64" s="245" t="s">
        <v>820</v>
      </c>
      <c r="O64" s="245" t="s">
        <v>821</v>
      </c>
      <c r="P64" s="245" t="s">
        <v>822</v>
      </c>
      <c r="Q64" s="245" t="s">
        <v>823</v>
      </c>
      <c r="R64" s="245" t="s">
        <v>824</v>
      </c>
      <c r="S64" s="245" t="s">
        <v>825</v>
      </c>
      <c r="T64" s="245" t="s">
        <v>27</v>
      </c>
      <c r="U64" s="245" t="s">
        <v>620</v>
      </c>
      <c r="V64" s="245" t="s">
        <v>636</v>
      </c>
      <c r="W64" s="245">
        <f t="shared" si="0"/>
        <v>20</v>
      </c>
    </row>
    <row r="65" spans="1:23" ht="210">
      <c r="A65" s="245" t="s">
        <v>193</v>
      </c>
      <c r="B65" s="245" t="s">
        <v>826</v>
      </c>
      <c r="C65" s="245">
        <v>0</v>
      </c>
      <c r="D65" s="245">
        <v>0</v>
      </c>
      <c r="E65" s="245">
        <v>0</v>
      </c>
      <c r="F65" s="245">
        <v>1</v>
      </c>
      <c r="G65" s="245">
        <v>0</v>
      </c>
      <c r="H65" s="245">
        <v>0</v>
      </c>
      <c r="I65" s="245">
        <v>0</v>
      </c>
      <c r="J65" s="245">
        <v>0</v>
      </c>
      <c r="K65" s="245"/>
      <c r="L65" s="245" t="s">
        <v>819</v>
      </c>
      <c r="M65" s="245" t="s">
        <v>620</v>
      </c>
      <c r="N65" s="245" t="s">
        <v>820</v>
      </c>
      <c r="O65" s="245" t="s">
        <v>618</v>
      </c>
      <c r="P65" s="245" t="s">
        <v>827</v>
      </c>
      <c r="Q65" s="245" t="s">
        <v>828</v>
      </c>
      <c r="R65" s="245" t="s">
        <v>829</v>
      </c>
      <c r="S65" s="245" t="s">
        <v>830</v>
      </c>
      <c r="T65" s="245" t="s">
        <v>27</v>
      </c>
      <c r="U65" s="245" t="s">
        <v>620</v>
      </c>
      <c r="V65" s="245" t="s">
        <v>636</v>
      </c>
      <c r="W65" s="245">
        <f t="shared" si="0"/>
        <v>20</v>
      </c>
    </row>
    <row r="66" spans="1:23" ht="210">
      <c r="A66" s="245" t="s">
        <v>195</v>
      </c>
      <c r="B66" s="245" t="s">
        <v>831</v>
      </c>
      <c r="C66" s="245">
        <v>0</v>
      </c>
      <c r="D66" s="245">
        <v>0</v>
      </c>
      <c r="E66" s="245">
        <v>0</v>
      </c>
      <c r="F66" s="245">
        <v>1</v>
      </c>
      <c r="G66" s="245">
        <v>0</v>
      </c>
      <c r="H66" s="245">
        <v>0</v>
      </c>
      <c r="I66" s="245">
        <v>0</v>
      </c>
      <c r="J66" s="245">
        <v>0</v>
      </c>
      <c r="K66" s="245"/>
      <c r="L66" s="245" t="s">
        <v>819</v>
      </c>
      <c r="M66" s="245" t="s">
        <v>620</v>
      </c>
      <c r="N66" s="245" t="s">
        <v>820</v>
      </c>
      <c r="O66" s="245" t="s">
        <v>832</v>
      </c>
      <c r="P66" s="245" t="s">
        <v>833</v>
      </c>
      <c r="Q66" s="245" t="s">
        <v>834</v>
      </c>
      <c r="R66" s="245" t="s">
        <v>835</v>
      </c>
      <c r="S66" s="245" t="s">
        <v>836</v>
      </c>
      <c r="T66" s="245" t="s">
        <v>27</v>
      </c>
      <c r="U66" s="245" t="s">
        <v>620</v>
      </c>
      <c r="V66" s="245" t="s">
        <v>636</v>
      </c>
      <c r="W66" s="245">
        <f t="shared" ref="W66:W128" si="1">IF($V66="Critical Importance",20,IF($V66="Minor Importance",5,10))</f>
        <v>20</v>
      </c>
    </row>
    <row r="67" spans="1:23" ht="84">
      <c r="A67" s="245" t="s">
        <v>197</v>
      </c>
      <c r="B67" s="245" t="s">
        <v>837</v>
      </c>
      <c r="C67" s="245">
        <v>0</v>
      </c>
      <c r="D67" s="245">
        <v>0</v>
      </c>
      <c r="E67" s="245">
        <v>0</v>
      </c>
      <c r="F67" s="245">
        <v>1</v>
      </c>
      <c r="G67" s="245">
        <v>0</v>
      </c>
      <c r="H67" s="245">
        <v>0</v>
      </c>
      <c r="I67" s="245">
        <v>0</v>
      </c>
      <c r="J67" s="245">
        <v>1</v>
      </c>
      <c r="K67" s="245"/>
      <c r="L67" s="245" t="s">
        <v>819</v>
      </c>
      <c r="M67" s="245" t="s">
        <v>620</v>
      </c>
      <c r="N67" s="245" t="s">
        <v>820</v>
      </c>
      <c r="O67" s="245" t="s">
        <v>618</v>
      </c>
      <c r="P67" s="245" t="s">
        <v>838</v>
      </c>
      <c r="Q67" s="245" t="s">
        <v>839</v>
      </c>
      <c r="R67" s="245" t="s">
        <v>840</v>
      </c>
      <c r="S67" s="245" t="s">
        <v>841</v>
      </c>
      <c r="T67" s="245" t="s">
        <v>43</v>
      </c>
      <c r="U67" s="245" t="s">
        <v>620</v>
      </c>
      <c r="V67" s="245" t="s">
        <v>636</v>
      </c>
      <c r="W67" s="245">
        <f t="shared" si="1"/>
        <v>20</v>
      </c>
    </row>
    <row r="68" spans="1:23" ht="237.95">
      <c r="A68" s="245" t="s">
        <v>198</v>
      </c>
      <c r="B68" s="245" t="s">
        <v>842</v>
      </c>
      <c r="C68" s="245">
        <v>0</v>
      </c>
      <c r="D68" s="245">
        <v>0</v>
      </c>
      <c r="E68" s="245">
        <v>0</v>
      </c>
      <c r="F68" s="245">
        <v>1</v>
      </c>
      <c r="G68" s="245">
        <v>0</v>
      </c>
      <c r="H68" s="245">
        <v>0</v>
      </c>
      <c r="I68" s="245">
        <v>0</v>
      </c>
      <c r="J68" s="245">
        <v>0</v>
      </c>
      <c r="K68" s="245"/>
      <c r="L68" s="245" t="s">
        <v>819</v>
      </c>
      <c r="M68" s="245" t="s">
        <v>620</v>
      </c>
      <c r="N68" s="245" t="s">
        <v>820</v>
      </c>
      <c r="O68" s="245" t="s">
        <v>618</v>
      </c>
      <c r="P68" s="245" t="s">
        <v>843</v>
      </c>
      <c r="Q68" s="245" t="s">
        <v>844</v>
      </c>
      <c r="R68" s="245" t="s">
        <v>845</v>
      </c>
      <c r="S68" s="245" t="s">
        <v>846</v>
      </c>
      <c r="T68" s="245" t="s">
        <v>27</v>
      </c>
      <c r="U68" s="245" t="s">
        <v>620</v>
      </c>
      <c r="V68" s="245" t="s">
        <v>636</v>
      </c>
      <c r="W68" s="245">
        <f t="shared" si="1"/>
        <v>20</v>
      </c>
    </row>
    <row r="69" spans="1:23" ht="224.1">
      <c r="A69" s="245" t="s">
        <v>200</v>
      </c>
      <c r="B69" s="245" t="s">
        <v>847</v>
      </c>
      <c r="C69" s="245">
        <v>0</v>
      </c>
      <c r="D69" s="245">
        <v>0</v>
      </c>
      <c r="E69" s="245">
        <v>0</v>
      </c>
      <c r="F69" s="245">
        <v>1</v>
      </c>
      <c r="G69" s="245">
        <v>0</v>
      </c>
      <c r="H69" s="245">
        <v>0</v>
      </c>
      <c r="I69" s="245">
        <v>0</v>
      </c>
      <c r="J69" s="245">
        <v>0</v>
      </c>
      <c r="K69" s="245"/>
      <c r="L69" s="245" t="s">
        <v>819</v>
      </c>
      <c r="M69" s="245" t="s">
        <v>620</v>
      </c>
      <c r="N69" s="245" t="s">
        <v>820</v>
      </c>
      <c r="O69" s="245" t="s">
        <v>618</v>
      </c>
      <c r="P69" s="245" t="s">
        <v>848</v>
      </c>
      <c r="Q69" s="245" t="s">
        <v>849</v>
      </c>
      <c r="R69" s="245" t="s">
        <v>850</v>
      </c>
      <c r="S69" s="245" t="s">
        <v>851</v>
      </c>
      <c r="T69" s="245" t="s">
        <v>27</v>
      </c>
      <c r="U69" s="245" t="s">
        <v>620</v>
      </c>
      <c r="V69" s="245" t="s">
        <v>636</v>
      </c>
      <c r="W69" s="245">
        <f t="shared" si="1"/>
        <v>20</v>
      </c>
    </row>
    <row r="70" spans="1:23" ht="140.1">
      <c r="A70" s="245" t="s">
        <v>202</v>
      </c>
      <c r="B70" s="245" t="s">
        <v>852</v>
      </c>
      <c r="C70" s="245">
        <v>0</v>
      </c>
      <c r="D70" s="245">
        <v>0</v>
      </c>
      <c r="E70" s="245">
        <v>0</v>
      </c>
      <c r="F70" s="245">
        <v>1</v>
      </c>
      <c r="G70" s="245">
        <v>0</v>
      </c>
      <c r="H70" s="245">
        <v>0</v>
      </c>
      <c r="I70" s="245">
        <v>0</v>
      </c>
      <c r="J70" s="245">
        <v>0</v>
      </c>
      <c r="K70" s="245"/>
      <c r="L70" s="245" t="s">
        <v>819</v>
      </c>
      <c r="M70" s="245" t="s">
        <v>620</v>
      </c>
      <c r="N70" s="245" t="s">
        <v>820</v>
      </c>
      <c r="O70" s="245" t="s">
        <v>618</v>
      </c>
      <c r="P70" s="245" t="s">
        <v>853</v>
      </c>
      <c r="Q70" s="245" t="s">
        <v>854</v>
      </c>
      <c r="R70" s="245" t="s">
        <v>855</v>
      </c>
      <c r="S70" s="245" t="s">
        <v>856</v>
      </c>
      <c r="T70" s="245" t="s">
        <v>27</v>
      </c>
      <c r="U70" s="245" t="s">
        <v>620</v>
      </c>
      <c r="V70" s="245" t="s">
        <v>636</v>
      </c>
      <c r="W70" s="245">
        <f t="shared" si="1"/>
        <v>20</v>
      </c>
    </row>
    <row r="71" spans="1:23" ht="210">
      <c r="A71" s="245" t="s">
        <v>204</v>
      </c>
      <c r="B71" s="245" t="s">
        <v>857</v>
      </c>
      <c r="C71" s="245">
        <v>0</v>
      </c>
      <c r="D71" s="245">
        <v>0</v>
      </c>
      <c r="E71" s="245">
        <v>0</v>
      </c>
      <c r="F71" s="245">
        <v>1</v>
      </c>
      <c r="G71" s="245">
        <v>0</v>
      </c>
      <c r="H71" s="245">
        <v>0</v>
      </c>
      <c r="I71" s="245">
        <v>0</v>
      </c>
      <c r="J71" s="245">
        <v>1</v>
      </c>
      <c r="K71" s="245"/>
      <c r="L71" s="245" t="s">
        <v>819</v>
      </c>
      <c r="M71" s="245" t="s">
        <v>620</v>
      </c>
      <c r="N71" s="245" t="s">
        <v>820</v>
      </c>
      <c r="O71" s="245" t="s">
        <v>858</v>
      </c>
      <c r="P71" s="245" t="s">
        <v>859</v>
      </c>
      <c r="Q71" s="245" t="s">
        <v>618</v>
      </c>
      <c r="R71" s="245" t="s">
        <v>860</v>
      </c>
      <c r="S71" s="245" t="s">
        <v>861</v>
      </c>
      <c r="T71" s="245" t="s">
        <v>27</v>
      </c>
      <c r="U71" s="245" t="s">
        <v>620</v>
      </c>
      <c r="V71" s="245" t="s">
        <v>692</v>
      </c>
      <c r="W71" s="245">
        <f t="shared" si="1"/>
        <v>10</v>
      </c>
    </row>
    <row r="72" spans="1:23" ht="210">
      <c r="A72" s="245" t="s">
        <v>206</v>
      </c>
      <c r="B72" s="245" t="s">
        <v>862</v>
      </c>
      <c r="C72" s="245">
        <v>0</v>
      </c>
      <c r="D72" s="245">
        <v>0</v>
      </c>
      <c r="E72" s="245">
        <v>0</v>
      </c>
      <c r="F72" s="245">
        <v>1</v>
      </c>
      <c r="G72" s="245">
        <v>0</v>
      </c>
      <c r="H72" s="245">
        <v>0</v>
      </c>
      <c r="I72" s="245">
        <v>0</v>
      </c>
      <c r="J72" s="245">
        <v>0</v>
      </c>
      <c r="K72" s="245"/>
      <c r="L72" s="245" t="s">
        <v>819</v>
      </c>
      <c r="M72" s="245" t="s">
        <v>620</v>
      </c>
      <c r="N72" s="245" t="s">
        <v>820</v>
      </c>
      <c r="O72" s="245" t="s">
        <v>618</v>
      </c>
      <c r="P72" s="245" t="s">
        <v>863</v>
      </c>
      <c r="Q72" s="245" t="s">
        <v>864</v>
      </c>
      <c r="R72" s="245" t="s">
        <v>865</v>
      </c>
      <c r="S72" s="245" t="s">
        <v>866</v>
      </c>
      <c r="T72" s="245" t="s">
        <v>27</v>
      </c>
      <c r="U72" s="245" t="s">
        <v>620</v>
      </c>
      <c r="V72" s="245" t="s">
        <v>692</v>
      </c>
      <c r="W72" s="245">
        <f t="shared" si="1"/>
        <v>10</v>
      </c>
    </row>
    <row r="73" spans="1:23" ht="237.95">
      <c r="A73" s="245" t="s">
        <v>208</v>
      </c>
      <c r="B73" s="245" t="s">
        <v>867</v>
      </c>
      <c r="C73" s="245">
        <v>0</v>
      </c>
      <c r="D73" s="245">
        <v>0</v>
      </c>
      <c r="E73" s="245">
        <v>0</v>
      </c>
      <c r="F73" s="245">
        <v>1</v>
      </c>
      <c r="G73" s="245">
        <v>0</v>
      </c>
      <c r="H73" s="245">
        <v>0</v>
      </c>
      <c r="I73" s="245">
        <v>0</v>
      </c>
      <c r="J73" s="245">
        <v>0</v>
      </c>
      <c r="K73" s="245"/>
      <c r="L73" s="245" t="s">
        <v>819</v>
      </c>
      <c r="M73" s="245" t="s">
        <v>620</v>
      </c>
      <c r="N73" s="245" t="s">
        <v>820</v>
      </c>
      <c r="O73" s="245" t="s">
        <v>868</v>
      </c>
      <c r="P73" s="245" t="s">
        <v>708</v>
      </c>
      <c r="Q73" s="245" t="s">
        <v>869</v>
      </c>
      <c r="R73" s="245" t="s">
        <v>870</v>
      </c>
      <c r="S73" s="245" t="s">
        <v>871</v>
      </c>
      <c r="T73" s="245" t="s">
        <v>27</v>
      </c>
      <c r="U73" s="245" t="s">
        <v>620</v>
      </c>
      <c r="V73" s="245" t="s">
        <v>692</v>
      </c>
      <c r="W73" s="245">
        <f t="shared" si="1"/>
        <v>10</v>
      </c>
    </row>
    <row r="74" spans="1:23" ht="182.1">
      <c r="A74" s="245" t="s">
        <v>210</v>
      </c>
      <c r="B74" s="245" t="s">
        <v>872</v>
      </c>
      <c r="C74" s="245">
        <v>0</v>
      </c>
      <c r="D74" s="245">
        <v>0</v>
      </c>
      <c r="E74" s="245">
        <v>0</v>
      </c>
      <c r="F74" s="245">
        <v>1</v>
      </c>
      <c r="G74" s="245">
        <v>0</v>
      </c>
      <c r="H74" s="245">
        <v>0</v>
      </c>
      <c r="I74" s="245">
        <v>0</v>
      </c>
      <c r="J74" s="245">
        <v>0</v>
      </c>
      <c r="K74" s="245"/>
      <c r="L74" s="245" t="s">
        <v>819</v>
      </c>
      <c r="M74" s="245" t="s">
        <v>620</v>
      </c>
      <c r="N74" s="245" t="s">
        <v>820</v>
      </c>
      <c r="O74" s="245" t="s">
        <v>618</v>
      </c>
      <c r="P74" s="245" t="s">
        <v>873</v>
      </c>
      <c r="Q74" s="245" t="s">
        <v>874</v>
      </c>
      <c r="R74" s="245" t="s">
        <v>875</v>
      </c>
      <c r="S74" s="245" t="s">
        <v>876</v>
      </c>
      <c r="T74" s="245" t="s">
        <v>27</v>
      </c>
      <c r="U74" s="245" t="s">
        <v>620</v>
      </c>
      <c r="V74" s="245" t="s">
        <v>692</v>
      </c>
      <c r="W74" s="245">
        <f t="shared" si="1"/>
        <v>10</v>
      </c>
    </row>
    <row r="75" spans="1:23" ht="182.1">
      <c r="A75" s="245" t="s">
        <v>212</v>
      </c>
      <c r="B75" s="245" t="s">
        <v>877</v>
      </c>
      <c r="C75" s="245">
        <v>0</v>
      </c>
      <c r="D75" s="245">
        <v>0</v>
      </c>
      <c r="E75" s="245">
        <v>0</v>
      </c>
      <c r="F75" s="245">
        <v>1</v>
      </c>
      <c r="G75" s="245">
        <v>0</v>
      </c>
      <c r="H75" s="245">
        <v>0</v>
      </c>
      <c r="I75" s="245">
        <v>0</v>
      </c>
      <c r="J75" s="245">
        <v>0</v>
      </c>
      <c r="K75" s="245"/>
      <c r="L75" s="245" t="s">
        <v>819</v>
      </c>
      <c r="M75" s="245" t="s">
        <v>620</v>
      </c>
      <c r="N75" s="245" t="s">
        <v>820</v>
      </c>
      <c r="O75" s="245" t="s">
        <v>618</v>
      </c>
      <c r="P75" s="245" t="s">
        <v>878</v>
      </c>
      <c r="Q75" s="245" t="s">
        <v>879</v>
      </c>
      <c r="R75" s="245" t="s">
        <v>875</v>
      </c>
      <c r="S75" s="245" t="s">
        <v>876</v>
      </c>
      <c r="T75" s="245" t="s">
        <v>27</v>
      </c>
      <c r="U75" s="245" t="s">
        <v>620</v>
      </c>
      <c r="V75" s="245" t="s">
        <v>692</v>
      </c>
      <c r="W75" s="245">
        <f t="shared" si="1"/>
        <v>10</v>
      </c>
    </row>
    <row r="76" spans="1:23" ht="126">
      <c r="A76" s="245" t="s">
        <v>213</v>
      </c>
      <c r="B76" s="245" t="s">
        <v>880</v>
      </c>
      <c r="C76" s="245">
        <v>0</v>
      </c>
      <c r="D76" s="245">
        <v>0</v>
      </c>
      <c r="E76" s="245">
        <v>0</v>
      </c>
      <c r="F76" s="245">
        <v>1</v>
      </c>
      <c r="G76" s="245">
        <v>0</v>
      </c>
      <c r="H76" s="245">
        <v>0</v>
      </c>
      <c r="I76" s="245">
        <v>0</v>
      </c>
      <c r="J76" s="245">
        <v>0</v>
      </c>
      <c r="K76" s="245"/>
      <c r="L76" s="245" t="s">
        <v>819</v>
      </c>
      <c r="M76" s="245" t="s">
        <v>620</v>
      </c>
      <c r="N76" s="245" t="s">
        <v>820</v>
      </c>
      <c r="O76" s="245" t="s">
        <v>881</v>
      </c>
      <c r="P76" s="245" t="s">
        <v>882</v>
      </c>
      <c r="Q76" s="245" t="s">
        <v>883</v>
      </c>
      <c r="R76" s="245" t="s">
        <v>884</v>
      </c>
      <c r="S76" s="245" t="s">
        <v>885</v>
      </c>
      <c r="T76" s="245" t="s">
        <v>27</v>
      </c>
      <c r="U76" s="245" t="s">
        <v>620</v>
      </c>
      <c r="V76" s="245" t="s">
        <v>642</v>
      </c>
      <c r="W76" s="245">
        <f t="shared" si="1"/>
        <v>5</v>
      </c>
    </row>
    <row r="77" spans="1:23" ht="182.1">
      <c r="A77" s="245" t="s">
        <v>214</v>
      </c>
      <c r="B77" s="245" t="s">
        <v>886</v>
      </c>
      <c r="C77" s="245">
        <v>0</v>
      </c>
      <c r="D77" s="245">
        <v>0</v>
      </c>
      <c r="E77" s="245">
        <v>0</v>
      </c>
      <c r="F77" s="245">
        <v>1</v>
      </c>
      <c r="G77" s="245">
        <v>0</v>
      </c>
      <c r="H77" s="245">
        <v>0</v>
      </c>
      <c r="I77" s="245">
        <v>0</v>
      </c>
      <c r="J77" s="245">
        <v>0</v>
      </c>
      <c r="K77" s="245"/>
      <c r="L77" s="245" t="s">
        <v>819</v>
      </c>
      <c r="M77" s="245" t="s">
        <v>620</v>
      </c>
      <c r="N77" s="245" t="s">
        <v>820</v>
      </c>
      <c r="O77" s="245" t="s">
        <v>618</v>
      </c>
      <c r="P77" s="245" t="s">
        <v>887</v>
      </c>
      <c r="Q77" s="245" t="s">
        <v>888</v>
      </c>
      <c r="R77" s="245" t="s">
        <v>889</v>
      </c>
      <c r="S77" s="245" t="s">
        <v>890</v>
      </c>
      <c r="T77" s="245" t="s">
        <v>27</v>
      </c>
      <c r="U77" s="245" t="s">
        <v>620</v>
      </c>
      <c r="V77" s="245" t="s">
        <v>642</v>
      </c>
      <c r="W77" s="245">
        <f t="shared" si="1"/>
        <v>5</v>
      </c>
    </row>
    <row r="78" spans="1:23" ht="182.1">
      <c r="A78" s="245" t="s">
        <v>134</v>
      </c>
      <c r="B78" s="245" t="s">
        <v>891</v>
      </c>
      <c r="C78" s="245">
        <v>0</v>
      </c>
      <c r="D78" s="245">
        <v>0</v>
      </c>
      <c r="E78" s="245">
        <v>1</v>
      </c>
      <c r="F78" s="245">
        <v>0</v>
      </c>
      <c r="G78" s="245">
        <v>0</v>
      </c>
      <c r="H78" s="245">
        <v>0</v>
      </c>
      <c r="I78" s="245">
        <v>0</v>
      </c>
      <c r="J78" s="245">
        <v>1</v>
      </c>
      <c r="K78" s="245"/>
      <c r="L78" s="245" t="s">
        <v>598</v>
      </c>
      <c r="M78" s="245" t="s">
        <v>620</v>
      </c>
      <c r="N78" s="245" t="s">
        <v>820</v>
      </c>
      <c r="O78" s="245" t="s">
        <v>892</v>
      </c>
      <c r="P78" s="245" t="s">
        <v>893</v>
      </c>
      <c r="Q78" s="245" t="s">
        <v>894</v>
      </c>
      <c r="R78" s="245" t="s">
        <v>895</v>
      </c>
      <c r="S78" s="245" t="s">
        <v>896</v>
      </c>
      <c r="T78" s="245" t="s">
        <v>27</v>
      </c>
      <c r="U78" s="245" t="s">
        <v>620</v>
      </c>
      <c r="V78" s="245" t="s">
        <v>636</v>
      </c>
      <c r="W78" s="245">
        <f t="shared" si="1"/>
        <v>20</v>
      </c>
    </row>
    <row r="79" spans="1:23" ht="126">
      <c r="A79" s="245" t="s">
        <v>136</v>
      </c>
      <c r="B79" s="245" t="s">
        <v>897</v>
      </c>
      <c r="C79" s="245">
        <v>0</v>
      </c>
      <c r="D79" s="245">
        <v>0</v>
      </c>
      <c r="E79" s="245">
        <v>1</v>
      </c>
      <c r="F79" s="245">
        <v>0</v>
      </c>
      <c r="G79" s="245">
        <v>0</v>
      </c>
      <c r="H79" s="245">
        <v>0</v>
      </c>
      <c r="I79" s="245">
        <v>0</v>
      </c>
      <c r="J79" s="245">
        <v>1</v>
      </c>
      <c r="K79" s="245"/>
      <c r="L79" s="245" t="s">
        <v>598</v>
      </c>
      <c r="M79" s="245" t="s">
        <v>620</v>
      </c>
      <c r="N79" s="245" t="s">
        <v>820</v>
      </c>
      <c r="O79" s="245" t="s">
        <v>618</v>
      </c>
      <c r="P79" s="245" t="s">
        <v>898</v>
      </c>
      <c r="Q79" s="245" t="s">
        <v>899</v>
      </c>
      <c r="R79" s="245" t="s">
        <v>900</v>
      </c>
      <c r="S79" s="245" t="s">
        <v>901</v>
      </c>
      <c r="T79" s="245" t="s">
        <v>27</v>
      </c>
      <c r="U79" s="245" t="s">
        <v>620</v>
      </c>
      <c r="V79" s="245" t="s">
        <v>636</v>
      </c>
      <c r="W79" s="245">
        <f t="shared" si="1"/>
        <v>20</v>
      </c>
    </row>
    <row r="80" spans="1:23" ht="98.1">
      <c r="A80" s="245" t="s">
        <v>138</v>
      </c>
      <c r="B80" s="245" t="s">
        <v>902</v>
      </c>
      <c r="C80" s="245">
        <v>0</v>
      </c>
      <c r="D80" s="245">
        <v>0</v>
      </c>
      <c r="E80" s="245">
        <v>1</v>
      </c>
      <c r="F80" s="245">
        <v>0</v>
      </c>
      <c r="G80" s="245">
        <v>0</v>
      </c>
      <c r="H80" s="245">
        <v>0</v>
      </c>
      <c r="I80" s="245">
        <v>0</v>
      </c>
      <c r="J80" s="245">
        <v>0</v>
      </c>
      <c r="K80" s="245"/>
      <c r="L80" s="245" t="s">
        <v>598</v>
      </c>
      <c r="M80" s="245" t="s">
        <v>620</v>
      </c>
      <c r="N80" s="245" t="s">
        <v>820</v>
      </c>
      <c r="O80" s="245" t="s">
        <v>618</v>
      </c>
      <c r="P80" s="245" t="s">
        <v>903</v>
      </c>
      <c r="Q80" s="245" t="s">
        <v>904</v>
      </c>
      <c r="R80" s="245" t="s">
        <v>905</v>
      </c>
      <c r="S80" s="245" t="s">
        <v>906</v>
      </c>
      <c r="T80" s="245" t="s">
        <v>27</v>
      </c>
      <c r="U80" s="245" t="s">
        <v>620</v>
      </c>
      <c r="V80" s="245" t="s">
        <v>636</v>
      </c>
      <c r="W80" s="245">
        <f t="shared" si="1"/>
        <v>20</v>
      </c>
    </row>
    <row r="81" spans="1:23" ht="98.1">
      <c r="A81" s="245" t="s">
        <v>140</v>
      </c>
      <c r="B81" s="245" t="s">
        <v>907</v>
      </c>
      <c r="C81" s="245">
        <v>0</v>
      </c>
      <c r="D81" s="245">
        <v>0</v>
      </c>
      <c r="E81" s="245">
        <v>1</v>
      </c>
      <c r="F81" s="245">
        <v>0</v>
      </c>
      <c r="G81" s="245">
        <v>0</v>
      </c>
      <c r="H81" s="245">
        <v>0</v>
      </c>
      <c r="I81" s="245">
        <v>0</v>
      </c>
      <c r="J81" s="245">
        <v>0</v>
      </c>
      <c r="K81" s="245"/>
      <c r="L81" s="245" t="s">
        <v>598</v>
      </c>
      <c r="M81" s="245" t="s">
        <v>620</v>
      </c>
      <c r="N81" s="245" t="s">
        <v>820</v>
      </c>
      <c r="O81" s="245" t="s">
        <v>908</v>
      </c>
      <c r="P81" s="245" t="s">
        <v>618</v>
      </c>
      <c r="Q81" s="245" t="s">
        <v>909</v>
      </c>
      <c r="R81" s="245" t="s">
        <v>905</v>
      </c>
      <c r="S81" s="245" t="s">
        <v>910</v>
      </c>
      <c r="T81" s="245" t="s">
        <v>43</v>
      </c>
      <c r="U81" s="245" t="s">
        <v>620</v>
      </c>
      <c r="V81" s="245" t="s">
        <v>636</v>
      </c>
      <c r="W81" s="245">
        <f t="shared" si="1"/>
        <v>20</v>
      </c>
    </row>
    <row r="82" spans="1:23" ht="126">
      <c r="A82" s="245" t="s">
        <v>141</v>
      </c>
      <c r="B82" s="245" t="s">
        <v>911</v>
      </c>
      <c r="C82" s="245">
        <v>0</v>
      </c>
      <c r="D82" s="245">
        <v>0</v>
      </c>
      <c r="E82" s="245">
        <v>1</v>
      </c>
      <c r="F82" s="245">
        <v>0</v>
      </c>
      <c r="G82" s="245">
        <v>0</v>
      </c>
      <c r="H82" s="245">
        <v>0</v>
      </c>
      <c r="I82" s="245">
        <v>0</v>
      </c>
      <c r="J82" s="245">
        <v>0</v>
      </c>
      <c r="K82" s="245"/>
      <c r="L82" s="245" t="s">
        <v>598</v>
      </c>
      <c r="M82" s="245" t="s">
        <v>620</v>
      </c>
      <c r="N82" s="245" t="s">
        <v>820</v>
      </c>
      <c r="O82" s="245" t="s">
        <v>618</v>
      </c>
      <c r="P82" s="245" t="s">
        <v>912</v>
      </c>
      <c r="Q82" s="245" t="s">
        <v>913</v>
      </c>
      <c r="R82" s="245" t="s">
        <v>914</v>
      </c>
      <c r="S82" s="245" t="s">
        <v>915</v>
      </c>
      <c r="T82" s="245" t="s">
        <v>27</v>
      </c>
      <c r="U82" s="245" t="s">
        <v>620</v>
      </c>
      <c r="V82" s="245" t="s">
        <v>636</v>
      </c>
      <c r="W82" s="245">
        <f t="shared" si="1"/>
        <v>20</v>
      </c>
    </row>
    <row r="83" spans="1:23" ht="140.1">
      <c r="A83" s="245" t="s">
        <v>142</v>
      </c>
      <c r="B83" s="245" t="s">
        <v>916</v>
      </c>
      <c r="C83" s="245">
        <v>0</v>
      </c>
      <c r="D83" s="245">
        <v>0</v>
      </c>
      <c r="E83" s="245">
        <v>1</v>
      </c>
      <c r="F83" s="245">
        <v>0</v>
      </c>
      <c r="G83" s="245">
        <v>0</v>
      </c>
      <c r="H83" s="245">
        <v>0</v>
      </c>
      <c r="I83" s="245">
        <v>0</v>
      </c>
      <c r="J83" s="245">
        <v>0</v>
      </c>
      <c r="K83" s="245"/>
      <c r="L83" s="245" t="s">
        <v>598</v>
      </c>
      <c r="M83" s="245" t="s">
        <v>620</v>
      </c>
      <c r="N83" s="245" t="s">
        <v>820</v>
      </c>
      <c r="O83" s="245" t="s">
        <v>618</v>
      </c>
      <c r="P83" s="245" t="s">
        <v>917</v>
      </c>
      <c r="Q83" s="245" t="s">
        <v>918</v>
      </c>
      <c r="R83" s="245" t="s">
        <v>919</v>
      </c>
      <c r="S83" s="245" t="s">
        <v>920</v>
      </c>
      <c r="T83" s="245" t="s">
        <v>27</v>
      </c>
      <c r="U83" s="245" t="s">
        <v>620</v>
      </c>
      <c r="V83" s="245" t="s">
        <v>636</v>
      </c>
      <c r="W83" s="245">
        <f t="shared" si="1"/>
        <v>20</v>
      </c>
    </row>
    <row r="84" spans="1:23" ht="153.94999999999999">
      <c r="A84" s="245" t="s">
        <v>144</v>
      </c>
      <c r="B84" s="245" t="s">
        <v>921</v>
      </c>
      <c r="C84" s="245">
        <v>0</v>
      </c>
      <c r="D84" s="245">
        <v>0</v>
      </c>
      <c r="E84" s="245">
        <v>1</v>
      </c>
      <c r="F84" s="245">
        <v>0</v>
      </c>
      <c r="G84" s="245">
        <v>0</v>
      </c>
      <c r="H84" s="245">
        <v>0</v>
      </c>
      <c r="I84" s="245">
        <v>0</v>
      </c>
      <c r="J84" s="245">
        <v>0</v>
      </c>
      <c r="K84" s="245"/>
      <c r="L84" s="245" t="s">
        <v>598</v>
      </c>
      <c r="M84" s="245" t="s">
        <v>620</v>
      </c>
      <c r="N84" s="245" t="s">
        <v>820</v>
      </c>
      <c r="O84" s="245" t="s">
        <v>618</v>
      </c>
      <c r="P84" s="245" t="s">
        <v>618</v>
      </c>
      <c r="Q84" s="245" t="s">
        <v>922</v>
      </c>
      <c r="R84" s="245" t="s">
        <v>923</v>
      </c>
      <c r="S84" s="245" t="s">
        <v>924</v>
      </c>
      <c r="T84" s="245" t="s">
        <v>43</v>
      </c>
      <c r="U84" s="245" t="s">
        <v>620</v>
      </c>
      <c r="V84" s="245" t="s">
        <v>636</v>
      </c>
      <c r="W84" s="245">
        <f t="shared" si="1"/>
        <v>20</v>
      </c>
    </row>
    <row r="85" spans="1:23" ht="84">
      <c r="A85" s="245" t="s">
        <v>145</v>
      </c>
      <c r="B85" s="245" t="s">
        <v>925</v>
      </c>
      <c r="C85" s="245">
        <v>0</v>
      </c>
      <c r="D85" s="245">
        <v>0</v>
      </c>
      <c r="E85" s="245">
        <v>1</v>
      </c>
      <c r="F85" s="245">
        <v>0</v>
      </c>
      <c r="G85" s="245">
        <v>0</v>
      </c>
      <c r="H85" s="245">
        <v>0</v>
      </c>
      <c r="I85" s="245">
        <v>0</v>
      </c>
      <c r="J85" s="245">
        <v>0</v>
      </c>
      <c r="K85" s="245"/>
      <c r="L85" s="245" t="s">
        <v>598</v>
      </c>
      <c r="M85" s="245" t="s">
        <v>620</v>
      </c>
      <c r="N85" s="245" t="s">
        <v>820</v>
      </c>
      <c r="O85" s="245" t="s">
        <v>618</v>
      </c>
      <c r="P85" s="245" t="s">
        <v>618</v>
      </c>
      <c r="Q85" s="245" t="s">
        <v>926</v>
      </c>
      <c r="R85" s="245" t="s">
        <v>927</v>
      </c>
      <c r="S85" s="245" t="s">
        <v>928</v>
      </c>
      <c r="T85" s="245" t="s">
        <v>43</v>
      </c>
      <c r="U85" s="245" t="s">
        <v>620</v>
      </c>
      <c r="V85" s="245" t="s">
        <v>636</v>
      </c>
      <c r="W85" s="245">
        <f t="shared" si="1"/>
        <v>20</v>
      </c>
    </row>
    <row r="86" spans="1:23" ht="195.95">
      <c r="A86" s="245" t="s">
        <v>146</v>
      </c>
      <c r="B86" s="245" t="s">
        <v>929</v>
      </c>
      <c r="C86" s="245">
        <v>0</v>
      </c>
      <c r="D86" s="245">
        <v>0</v>
      </c>
      <c r="E86" s="245">
        <v>1</v>
      </c>
      <c r="F86" s="245">
        <v>0</v>
      </c>
      <c r="G86" s="245">
        <v>0</v>
      </c>
      <c r="H86" s="245">
        <v>0</v>
      </c>
      <c r="I86" s="245">
        <v>0</v>
      </c>
      <c r="J86" s="245">
        <v>1</v>
      </c>
      <c r="K86" s="245"/>
      <c r="L86" s="245" t="s">
        <v>598</v>
      </c>
      <c r="M86" s="245" t="s">
        <v>620</v>
      </c>
      <c r="N86" s="245" t="s">
        <v>820</v>
      </c>
      <c r="O86" s="245" t="s">
        <v>618</v>
      </c>
      <c r="P86" s="245" t="s">
        <v>930</v>
      </c>
      <c r="Q86" s="245" t="s">
        <v>618</v>
      </c>
      <c r="R86" s="245" t="s">
        <v>931</v>
      </c>
      <c r="S86" s="245" t="s">
        <v>932</v>
      </c>
      <c r="T86" s="245" t="s">
        <v>27</v>
      </c>
      <c r="U86" s="245" t="s">
        <v>620</v>
      </c>
      <c r="V86" s="245" t="s">
        <v>636</v>
      </c>
      <c r="W86" s="245">
        <f t="shared" si="1"/>
        <v>20</v>
      </c>
    </row>
    <row r="87" spans="1:23" ht="237.95">
      <c r="A87" s="245" t="s">
        <v>147</v>
      </c>
      <c r="B87" s="245" t="s">
        <v>933</v>
      </c>
      <c r="C87" s="245">
        <v>0</v>
      </c>
      <c r="D87" s="245">
        <v>0</v>
      </c>
      <c r="E87" s="245">
        <v>1</v>
      </c>
      <c r="F87" s="245">
        <v>0</v>
      </c>
      <c r="G87" s="245">
        <v>0</v>
      </c>
      <c r="H87" s="245">
        <v>0</v>
      </c>
      <c r="I87" s="245">
        <v>0</v>
      </c>
      <c r="J87" s="245">
        <v>0</v>
      </c>
      <c r="K87" s="245" t="s">
        <v>638</v>
      </c>
      <c r="L87" s="245" t="s">
        <v>598</v>
      </c>
      <c r="M87" s="245" t="s">
        <v>620</v>
      </c>
      <c r="N87" s="245" t="s">
        <v>820</v>
      </c>
      <c r="O87" s="245" t="s">
        <v>934</v>
      </c>
      <c r="P87" s="245" t="s">
        <v>618</v>
      </c>
      <c r="Q87" s="245" t="s">
        <v>618</v>
      </c>
      <c r="R87" s="245" t="s">
        <v>935</v>
      </c>
      <c r="S87" s="245" t="s">
        <v>932</v>
      </c>
      <c r="T87" s="245" t="s">
        <v>27</v>
      </c>
      <c r="U87" s="245" t="s">
        <v>620</v>
      </c>
      <c r="V87" s="245" t="s">
        <v>636</v>
      </c>
      <c r="W87" s="245">
        <f t="shared" si="1"/>
        <v>20</v>
      </c>
    </row>
    <row r="88" spans="1:23" ht="195.95">
      <c r="A88" s="245" t="s">
        <v>149</v>
      </c>
      <c r="B88" s="245" t="s">
        <v>936</v>
      </c>
      <c r="C88" s="245">
        <v>0</v>
      </c>
      <c r="D88" s="245">
        <v>0</v>
      </c>
      <c r="E88" s="245">
        <v>1</v>
      </c>
      <c r="F88" s="245">
        <v>0</v>
      </c>
      <c r="G88" s="245">
        <v>0</v>
      </c>
      <c r="H88" s="245">
        <v>0</v>
      </c>
      <c r="I88" s="245">
        <v>0</v>
      </c>
      <c r="J88" s="245">
        <v>1</v>
      </c>
      <c r="K88" s="245" t="s">
        <v>638</v>
      </c>
      <c r="L88" s="245" t="s">
        <v>598</v>
      </c>
      <c r="M88" s="245" t="s">
        <v>620</v>
      </c>
      <c r="N88" s="245" t="s">
        <v>820</v>
      </c>
      <c r="O88" s="245" t="s">
        <v>937</v>
      </c>
      <c r="P88" s="245" t="s">
        <v>618</v>
      </c>
      <c r="Q88" s="245" t="s">
        <v>618</v>
      </c>
      <c r="R88" s="245" t="s">
        <v>938</v>
      </c>
      <c r="S88" s="245" t="s">
        <v>939</v>
      </c>
      <c r="T88" s="245" t="s">
        <v>27</v>
      </c>
      <c r="U88" s="245" t="s">
        <v>620</v>
      </c>
      <c r="V88" s="245" t="s">
        <v>636</v>
      </c>
      <c r="W88" s="245">
        <f t="shared" si="1"/>
        <v>20</v>
      </c>
    </row>
    <row r="89" spans="1:23" ht="182.1">
      <c r="A89" s="245" t="s">
        <v>151</v>
      </c>
      <c r="B89" s="245" t="s">
        <v>940</v>
      </c>
      <c r="C89" s="245">
        <v>0</v>
      </c>
      <c r="D89" s="245">
        <v>0</v>
      </c>
      <c r="E89" s="245">
        <v>1</v>
      </c>
      <c r="F89" s="245">
        <v>0</v>
      </c>
      <c r="G89" s="245">
        <v>0</v>
      </c>
      <c r="H89" s="245">
        <v>0</v>
      </c>
      <c r="I89" s="245">
        <v>0</v>
      </c>
      <c r="J89" s="245">
        <v>0</v>
      </c>
      <c r="K89" s="245"/>
      <c r="L89" s="245" t="s">
        <v>598</v>
      </c>
      <c r="M89" s="245" t="s">
        <v>620</v>
      </c>
      <c r="N89" s="245" t="s">
        <v>820</v>
      </c>
      <c r="O89" s="245" t="s">
        <v>618</v>
      </c>
      <c r="P89" s="245" t="s">
        <v>941</v>
      </c>
      <c r="Q89" s="245" t="s">
        <v>942</v>
      </c>
      <c r="R89" s="245" t="s">
        <v>895</v>
      </c>
      <c r="S89" s="245" t="s">
        <v>943</v>
      </c>
      <c r="T89" s="245" t="s">
        <v>27</v>
      </c>
      <c r="U89" s="245" t="s">
        <v>620</v>
      </c>
      <c r="V89" s="245" t="s">
        <v>692</v>
      </c>
      <c r="W89" s="245">
        <f t="shared" si="1"/>
        <v>10</v>
      </c>
    </row>
    <row r="90" spans="1:23" ht="126">
      <c r="A90" s="245" t="s">
        <v>153</v>
      </c>
      <c r="B90" s="245" t="s">
        <v>944</v>
      </c>
      <c r="C90" s="245">
        <v>0</v>
      </c>
      <c r="D90" s="245">
        <v>0</v>
      </c>
      <c r="E90" s="245">
        <v>1</v>
      </c>
      <c r="F90" s="245">
        <v>0</v>
      </c>
      <c r="G90" s="245">
        <v>0</v>
      </c>
      <c r="H90" s="245">
        <v>0</v>
      </c>
      <c r="I90" s="245">
        <v>0</v>
      </c>
      <c r="J90" s="245">
        <v>0</v>
      </c>
      <c r="K90" s="245"/>
      <c r="L90" s="245" t="s">
        <v>598</v>
      </c>
      <c r="M90" s="245" t="s">
        <v>620</v>
      </c>
      <c r="N90" s="245" t="s">
        <v>820</v>
      </c>
      <c r="O90" s="245" t="s">
        <v>618</v>
      </c>
      <c r="P90" s="245" t="s">
        <v>945</v>
      </c>
      <c r="Q90" s="245" t="s">
        <v>618</v>
      </c>
      <c r="R90" s="245" t="s">
        <v>946</v>
      </c>
      <c r="S90" s="245" t="s">
        <v>947</v>
      </c>
      <c r="T90" s="245" t="s">
        <v>27</v>
      </c>
      <c r="U90" s="245" t="s">
        <v>620</v>
      </c>
      <c r="V90" s="245" t="s">
        <v>692</v>
      </c>
      <c r="W90" s="245">
        <f t="shared" si="1"/>
        <v>10</v>
      </c>
    </row>
    <row r="91" spans="1:23" ht="168">
      <c r="A91" s="245" t="s">
        <v>154</v>
      </c>
      <c r="B91" s="245" t="s">
        <v>948</v>
      </c>
      <c r="C91" s="245">
        <v>0</v>
      </c>
      <c r="D91" s="245">
        <v>0</v>
      </c>
      <c r="E91" s="245">
        <v>1</v>
      </c>
      <c r="F91" s="245">
        <v>0</v>
      </c>
      <c r="G91" s="245">
        <v>0</v>
      </c>
      <c r="H91" s="245">
        <v>0</v>
      </c>
      <c r="I91" s="245">
        <v>0</v>
      </c>
      <c r="J91" s="245">
        <v>0</v>
      </c>
      <c r="K91" s="245"/>
      <c r="L91" s="245" t="s">
        <v>598</v>
      </c>
      <c r="M91" s="245" t="s">
        <v>620</v>
      </c>
      <c r="N91" s="245" t="s">
        <v>820</v>
      </c>
      <c r="O91" s="245" t="s">
        <v>618</v>
      </c>
      <c r="P91" s="245" t="s">
        <v>949</v>
      </c>
      <c r="Q91" s="245" t="s">
        <v>950</v>
      </c>
      <c r="R91" s="245" t="s">
        <v>951</v>
      </c>
      <c r="S91" s="245" t="s">
        <v>952</v>
      </c>
      <c r="T91" s="245" t="s">
        <v>27</v>
      </c>
      <c r="U91" s="245" t="s">
        <v>620</v>
      </c>
      <c r="V91" s="245" t="s">
        <v>692</v>
      </c>
      <c r="W91" s="245">
        <f t="shared" si="1"/>
        <v>10</v>
      </c>
    </row>
    <row r="92" spans="1:23" ht="182.1">
      <c r="A92" s="245" t="s">
        <v>156</v>
      </c>
      <c r="B92" s="245" t="s">
        <v>953</v>
      </c>
      <c r="C92" s="245">
        <v>0</v>
      </c>
      <c r="D92" s="245">
        <v>0</v>
      </c>
      <c r="E92" s="245">
        <v>1</v>
      </c>
      <c r="F92" s="245">
        <v>0</v>
      </c>
      <c r="G92" s="245">
        <v>0</v>
      </c>
      <c r="H92" s="245">
        <v>0</v>
      </c>
      <c r="I92" s="245">
        <v>0</v>
      </c>
      <c r="J92" s="245">
        <v>0</v>
      </c>
      <c r="K92" s="245"/>
      <c r="L92" s="245" t="s">
        <v>598</v>
      </c>
      <c r="M92" s="245" t="s">
        <v>620</v>
      </c>
      <c r="N92" s="245" t="s">
        <v>820</v>
      </c>
      <c r="O92" s="245" t="s">
        <v>954</v>
      </c>
      <c r="P92" s="245" t="s">
        <v>955</v>
      </c>
      <c r="Q92" s="245" t="s">
        <v>956</v>
      </c>
      <c r="R92" s="245" t="s">
        <v>895</v>
      </c>
      <c r="S92" s="245" t="s">
        <v>896</v>
      </c>
      <c r="T92" s="245" t="s">
        <v>27</v>
      </c>
      <c r="U92" s="245" t="s">
        <v>620</v>
      </c>
      <c r="V92" s="245" t="s">
        <v>642</v>
      </c>
      <c r="W92" s="245">
        <f t="shared" si="1"/>
        <v>5</v>
      </c>
    </row>
    <row r="93" spans="1:23" ht="126">
      <c r="A93" s="245" t="s">
        <v>158</v>
      </c>
      <c r="B93" s="245" t="s">
        <v>957</v>
      </c>
      <c r="C93" s="245">
        <v>0</v>
      </c>
      <c r="D93" s="245">
        <v>0</v>
      </c>
      <c r="E93" s="245">
        <v>1</v>
      </c>
      <c r="F93" s="245">
        <v>0</v>
      </c>
      <c r="G93" s="245">
        <v>0</v>
      </c>
      <c r="H93" s="245">
        <v>0</v>
      </c>
      <c r="I93" s="245">
        <v>0</v>
      </c>
      <c r="J93" s="245">
        <v>0</v>
      </c>
      <c r="K93" s="245"/>
      <c r="L93" s="245" t="s">
        <v>598</v>
      </c>
      <c r="M93" s="245" t="s">
        <v>620</v>
      </c>
      <c r="N93" s="245" t="s">
        <v>820</v>
      </c>
      <c r="O93" s="245" t="s">
        <v>618</v>
      </c>
      <c r="P93" s="245" t="s">
        <v>958</v>
      </c>
      <c r="Q93" s="245" t="s">
        <v>618</v>
      </c>
      <c r="R93" s="245" t="s">
        <v>946</v>
      </c>
      <c r="S93" s="245" t="s">
        <v>959</v>
      </c>
      <c r="T93" s="245" t="s">
        <v>27</v>
      </c>
      <c r="U93" s="245" t="s">
        <v>620</v>
      </c>
      <c r="V93" s="245" t="s">
        <v>642</v>
      </c>
      <c r="W93" s="245">
        <f t="shared" si="1"/>
        <v>5</v>
      </c>
    </row>
    <row r="94" spans="1:23" ht="111.95">
      <c r="A94" s="245" t="s">
        <v>159</v>
      </c>
      <c r="B94" s="245" t="s">
        <v>960</v>
      </c>
      <c r="C94" s="245">
        <v>0</v>
      </c>
      <c r="D94" s="245">
        <v>0</v>
      </c>
      <c r="E94" s="245">
        <v>1</v>
      </c>
      <c r="F94" s="245">
        <v>0</v>
      </c>
      <c r="G94" s="245">
        <v>0</v>
      </c>
      <c r="H94" s="245">
        <v>0</v>
      </c>
      <c r="I94" s="245">
        <v>0</v>
      </c>
      <c r="J94" s="245">
        <v>1</v>
      </c>
      <c r="K94" s="245"/>
      <c r="L94" s="245" t="s">
        <v>598</v>
      </c>
      <c r="M94" s="245" t="s">
        <v>620</v>
      </c>
      <c r="N94" s="245" t="s">
        <v>820</v>
      </c>
      <c r="O94" s="245" t="s">
        <v>618</v>
      </c>
      <c r="P94" s="245" t="s">
        <v>961</v>
      </c>
      <c r="Q94" s="245" t="s">
        <v>962</v>
      </c>
      <c r="R94" s="245" t="s">
        <v>963</v>
      </c>
      <c r="S94" s="245" t="s">
        <v>964</v>
      </c>
      <c r="T94" s="245" t="s">
        <v>27</v>
      </c>
      <c r="U94" s="245" t="s">
        <v>620</v>
      </c>
      <c r="V94" s="245" t="s">
        <v>642</v>
      </c>
      <c r="W94" s="245">
        <f t="shared" si="1"/>
        <v>5</v>
      </c>
    </row>
    <row r="95" spans="1:23" ht="56.1">
      <c r="A95" s="245" t="s">
        <v>161</v>
      </c>
      <c r="B95" s="245" t="s">
        <v>965</v>
      </c>
      <c r="C95" s="245">
        <v>0</v>
      </c>
      <c r="D95" s="245">
        <v>0</v>
      </c>
      <c r="E95" s="245">
        <v>1</v>
      </c>
      <c r="F95" s="245">
        <v>0</v>
      </c>
      <c r="G95" s="245">
        <v>0</v>
      </c>
      <c r="H95" s="245">
        <v>0</v>
      </c>
      <c r="I95" s="245">
        <v>0</v>
      </c>
      <c r="J95" s="245">
        <v>1</v>
      </c>
      <c r="K95" s="245"/>
      <c r="L95" s="245" t="s">
        <v>598</v>
      </c>
      <c r="M95" s="245" t="s">
        <v>620</v>
      </c>
      <c r="N95" s="245" t="s">
        <v>820</v>
      </c>
      <c r="O95" s="245" t="s">
        <v>618</v>
      </c>
      <c r="P95" s="245" t="s">
        <v>966</v>
      </c>
      <c r="Q95" s="245" t="s">
        <v>967</v>
      </c>
      <c r="R95" s="245" t="s">
        <v>968</v>
      </c>
      <c r="S95" s="245" t="s">
        <v>969</v>
      </c>
      <c r="T95" s="245" t="s">
        <v>27</v>
      </c>
      <c r="U95" s="245" t="s">
        <v>620</v>
      </c>
      <c r="V95" s="245" t="s">
        <v>642</v>
      </c>
      <c r="W95" s="245">
        <f t="shared" si="1"/>
        <v>5</v>
      </c>
    </row>
    <row r="96" spans="1:23" ht="126">
      <c r="A96" s="246" t="s">
        <v>73</v>
      </c>
      <c r="B96" s="245" t="s">
        <v>970</v>
      </c>
      <c r="C96" s="245">
        <v>0</v>
      </c>
      <c r="D96" s="245">
        <v>1</v>
      </c>
      <c r="E96" s="245">
        <v>0</v>
      </c>
      <c r="F96" s="245">
        <v>0</v>
      </c>
      <c r="G96" s="245">
        <v>0</v>
      </c>
      <c r="H96" s="245">
        <v>0</v>
      </c>
      <c r="I96" s="245">
        <v>0</v>
      </c>
      <c r="J96" s="245">
        <v>0</v>
      </c>
      <c r="K96" s="245"/>
      <c r="L96" s="245" t="s">
        <v>685</v>
      </c>
      <c r="M96" s="245" t="s">
        <v>620</v>
      </c>
      <c r="N96" s="245" t="s">
        <v>618</v>
      </c>
      <c r="O96" s="245" t="s">
        <v>618</v>
      </c>
      <c r="P96" s="245" t="s">
        <v>971</v>
      </c>
      <c r="Q96" s="245" t="s">
        <v>972</v>
      </c>
      <c r="R96" s="245" t="s">
        <v>973</v>
      </c>
      <c r="S96" s="245" t="s">
        <v>974</v>
      </c>
      <c r="T96" s="245" t="s">
        <v>27</v>
      </c>
      <c r="U96" s="245" t="s">
        <v>620</v>
      </c>
      <c r="V96" s="245" t="s">
        <v>636</v>
      </c>
      <c r="W96" s="245">
        <f t="shared" si="1"/>
        <v>20</v>
      </c>
    </row>
    <row r="97" spans="1:23" ht="168">
      <c r="A97" s="246" t="s">
        <v>75</v>
      </c>
      <c r="B97" s="245" t="s">
        <v>975</v>
      </c>
      <c r="C97" s="245">
        <v>0</v>
      </c>
      <c r="D97" s="245">
        <v>1</v>
      </c>
      <c r="E97" s="245">
        <v>0</v>
      </c>
      <c r="F97" s="245">
        <v>0</v>
      </c>
      <c r="G97" s="245">
        <v>0</v>
      </c>
      <c r="H97" s="245">
        <v>0</v>
      </c>
      <c r="I97" s="245">
        <v>0</v>
      </c>
      <c r="J97" s="245">
        <v>0</v>
      </c>
      <c r="K97" s="245"/>
      <c r="L97" s="245" t="s">
        <v>685</v>
      </c>
      <c r="M97" s="245" t="s">
        <v>620</v>
      </c>
      <c r="N97" s="245" t="s">
        <v>618</v>
      </c>
      <c r="O97" s="245" t="s">
        <v>976</v>
      </c>
      <c r="P97" s="245" t="s">
        <v>977</v>
      </c>
      <c r="Q97" s="245" t="s">
        <v>978</v>
      </c>
      <c r="R97" s="245" t="s">
        <v>979</v>
      </c>
      <c r="S97" s="245" t="s">
        <v>980</v>
      </c>
      <c r="T97" s="245" t="s">
        <v>27</v>
      </c>
      <c r="U97" s="245" t="s">
        <v>620</v>
      </c>
      <c r="V97" s="245" t="s">
        <v>636</v>
      </c>
      <c r="W97" s="245">
        <f t="shared" si="1"/>
        <v>20</v>
      </c>
    </row>
    <row r="98" spans="1:23" ht="210">
      <c r="A98" s="246" t="s">
        <v>77</v>
      </c>
      <c r="B98" s="245" t="s">
        <v>981</v>
      </c>
      <c r="C98" s="245">
        <v>0</v>
      </c>
      <c r="D98" s="245">
        <v>1</v>
      </c>
      <c r="E98" s="245">
        <v>0</v>
      </c>
      <c r="F98" s="245">
        <v>0</v>
      </c>
      <c r="G98" s="245">
        <v>0</v>
      </c>
      <c r="H98" s="245">
        <v>0</v>
      </c>
      <c r="I98" s="245">
        <v>0</v>
      </c>
      <c r="J98" s="245">
        <v>0</v>
      </c>
      <c r="K98" s="245"/>
      <c r="L98" s="245" t="s">
        <v>685</v>
      </c>
      <c r="M98" s="245" t="s">
        <v>620</v>
      </c>
      <c r="N98" s="245" t="s">
        <v>618</v>
      </c>
      <c r="O98" s="245" t="s">
        <v>618</v>
      </c>
      <c r="P98" s="245" t="s">
        <v>982</v>
      </c>
      <c r="Q98" s="245" t="s">
        <v>983</v>
      </c>
      <c r="R98" s="245" t="s">
        <v>984</v>
      </c>
      <c r="S98" s="245" t="s">
        <v>985</v>
      </c>
      <c r="T98" s="245" t="s">
        <v>27</v>
      </c>
      <c r="U98" s="245" t="s">
        <v>620</v>
      </c>
      <c r="V98" s="245" t="s">
        <v>636</v>
      </c>
      <c r="W98" s="245">
        <f t="shared" si="1"/>
        <v>20</v>
      </c>
    </row>
    <row r="99" spans="1:23" ht="140.1">
      <c r="A99" s="246" t="s">
        <v>79</v>
      </c>
      <c r="B99" s="245" t="s">
        <v>986</v>
      </c>
      <c r="C99" s="245">
        <v>0</v>
      </c>
      <c r="D99" s="245">
        <v>1</v>
      </c>
      <c r="E99" s="245">
        <v>0</v>
      </c>
      <c r="F99" s="245">
        <v>0</v>
      </c>
      <c r="G99" s="245">
        <v>0</v>
      </c>
      <c r="H99" s="245">
        <v>0</v>
      </c>
      <c r="I99" s="245">
        <v>0</v>
      </c>
      <c r="J99" s="245">
        <v>1</v>
      </c>
      <c r="K99" s="245"/>
      <c r="L99" s="245" t="s">
        <v>685</v>
      </c>
      <c r="M99" s="245" t="s">
        <v>23</v>
      </c>
      <c r="N99" s="245" t="s">
        <v>618</v>
      </c>
      <c r="O99" s="245" t="s">
        <v>618</v>
      </c>
      <c r="P99" s="245" t="s">
        <v>708</v>
      </c>
      <c r="Q99" s="245" t="s">
        <v>987</v>
      </c>
      <c r="R99" s="245" t="s">
        <v>988</v>
      </c>
      <c r="S99" s="245" t="s">
        <v>989</v>
      </c>
      <c r="T99" s="245" t="s">
        <v>27</v>
      </c>
      <c r="U99" s="245" t="s">
        <v>620</v>
      </c>
      <c r="V99" s="245" t="s">
        <v>692</v>
      </c>
      <c r="W99" s="245">
        <f t="shared" si="1"/>
        <v>10</v>
      </c>
    </row>
    <row r="100" spans="1:23" ht="232.5" customHeight="1">
      <c r="A100" s="246" t="s">
        <v>81</v>
      </c>
      <c r="B100" s="245" t="s">
        <v>990</v>
      </c>
      <c r="C100" s="245">
        <v>0</v>
      </c>
      <c r="D100" s="245">
        <v>1</v>
      </c>
      <c r="E100" s="245">
        <v>0</v>
      </c>
      <c r="F100" s="245">
        <v>0</v>
      </c>
      <c r="G100" s="245">
        <v>0</v>
      </c>
      <c r="H100" s="245">
        <v>0</v>
      </c>
      <c r="I100" s="245">
        <v>0</v>
      </c>
      <c r="J100" s="245">
        <v>1</v>
      </c>
      <c r="K100" s="245"/>
      <c r="L100" s="245" t="s">
        <v>685</v>
      </c>
      <c r="M100" s="245" t="s">
        <v>620</v>
      </c>
      <c r="N100" s="245" t="s">
        <v>618</v>
      </c>
      <c r="O100" s="245" t="s">
        <v>618</v>
      </c>
      <c r="P100" s="245" t="s">
        <v>991</v>
      </c>
      <c r="Q100" s="245" t="s">
        <v>992</v>
      </c>
      <c r="R100" s="245" t="s">
        <v>993</v>
      </c>
      <c r="S100" s="245" t="s">
        <v>994</v>
      </c>
      <c r="T100" s="245" t="s">
        <v>27</v>
      </c>
      <c r="U100" s="245" t="s">
        <v>620</v>
      </c>
      <c r="V100" s="245" t="s">
        <v>692</v>
      </c>
      <c r="W100" s="245">
        <f t="shared" si="1"/>
        <v>10</v>
      </c>
    </row>
    <row r="101" spans="1:23" ht="139.5" customHeight="1">
      <c r="A101" s="246" t="s">
        <v>83</v>
      </c>
      <c r="B101" s="245" t="s">
        <v>995</v>
      </c>
      <c r="C101" s="245">
        <v>0</v>
      </c>
      <c r="D101" s="245">
        <v>1</v>
      </c>
      <c r="E101" s="245">
        <v>0</v>
      </c>
      <c r="F101" s="245">
        <v>0</v>
      </c>
      <c r="G101" s="245">
        <v>0</v>
      </c>
      <c r="H101" s="245">
        <v>0</v>
      </c>
      <c r="I101" s="245">
        <v>0</v>
      </c>
      <c r="J101" s="245">
        <v>0</v>
      </c>
      <c r="K101" s="245"/>
      <c r="L101" s="245" t="s">
        <v>685</v>
      </c>
      <c r="M101" s="245" t="s">
        <v>620</v>
      </c>
      <c r="N101" s="245" t="s">
        <v>618</v>
      </c>
      <c r="O101" s="245" t="s">
        <v>618</v>
      </c>
      <c r="P101" s="245" t="s">
        <v>996</v>
      </c>
      <c r="Q101" s="245" t="s">
        <v>997</v>
      </c>
      <c r="R101" s="245" t="s">
        <v>998</v>
      </c>
      <c r="S101" s="245" t="s">
        <v>999</v>
      </c>
      <c r="T101" s="245" t="s">
        <v>27</v>
      </c>
      <c r="U101" s="245" t="s">
        <v>620</v>
      </c>
      <c r="V101" s="245" t="s">
        <v>692</v>
      </c>
      <c r="W101" s="245">
        <f t="shared" si="1"/>
        <v>10</v>
      </c>
    </row>
    <row r="102" spans="1:23" ht="98.1">
      <c r="A102" s="246" t="s">
        <v>85</v>
      </c>
      <c r="B102" s="245" t="s">
        <v>1000</v>
      </c>
      <c r="C102" s="245">
        <v>0</v>
      </c>
      <c r="D102" s="245">
        <v>1</v>
      </c>
      <c r="E102" s="245">
        <v>0</v>
      </c>
      <c r="F102" s="245">
        <v>0</v>
      </c>
      <c r="G102" s="245">
        <v>0</v>
      </c>
      <c r="H102" s="245">
        <v>0</v>
      </c>
      <c r="I102" s="245">
        <v>0</v>
      </c>
      <c r="J102" s="245">
        <v>0</v>
      </c>
      <c r="K102" s="245"/>
      <c r="L102" s="245" t="s">
        <v>685</v>
      </c>
      <c r="M102" s="245" t="s">
        <v>620</v>
      </c>
      <c r="N102" s="245" t="s">
        <v>618</v>
      </c>
      <c r="O102" s="245" t="s">
        <v>618</v>
      </c>
      <c r="P102" s="245" t="s">
        <v>1001</v>
      </c>
      <c r="Q102" s="245" t="s">
        <v>1002</v>
      </c>
      <c r="R102" s="245" t="s">
        <v>1003</v>
      </c>
      <c r="S102" s="245" t="s">
        <v>1004</v>
      </c>
      <c r="T102" s="245" t="s">
        <v>27</v>
      </c>
      <c r="U102" s="245" t="s">
        <v>620</v>
      </c>
      <c r="V102" s="245" t="s">
        <v>692</v>
      </c>
      <c r="W102" s="245">
        <f t="shared" si="1"/>
        <v>10</v>
      </c>
    </row>
    <row r="103" spans="1:23" ht="214.5" customHeight="1">
      <c r="A103" s="246" t="s">
        <v>87</v>
      </c>
      <c r="B103" s="245" t="s">
        <v>1005</v>
      </c>
      <c r="C103" s="245">
        <v>0</v>
      </c>
      <c r="D103" s="245">
        <v>1</v>
      </c>
      <c r="E103" s="245">
        <v>0</v>
      </c>
      <c r="F103" s="245">
        <v>0</v>
      </c>
      <c r="G103" s="245">
        <v>0</v>
      </c>
      <c r="H103" s="245">
        <v>0</v>
      </c>
      <c r="I103" s="245">
        <v>0</v>
      </c>
      <c r="J103" s="245">
        <v>0</v>
      </c>
      <c r="K103" s="245"/>
      <c r="L103" s="245" t="s">
        <v>685</v>
      </c>
      <c r="M103" s="245" t="s">
        <v>620</v>
      </c>
      <c r="N103" s="245" t="s">
        <v>618</v>
      </c>
      <c r="O103" s="245" t="s">
        <v>618</v>
      </c>
      <c r="P103" s="245" t="s">
        <v>1006</v>
      </c>
      <c r="Q103" s="245" t="s">
        <v>1007</v>
      </c>
      <c r="R103" s="245" t="s">
        <v>1008</v>
      </c>
      <c r="S103" s="245" t="s">
        <v>1009</v>
      </c>
      <c r="T103" s="245" t="s">
        <v>27</v>
      </c>
      <c r="U103" s="245" t="s">
        <v>620</v>
      </c>
      <c r="V103" s="245" t="s">
        <v>692</v>
      </c>
      <c r="W103" s="245">
        <f t="shared" si="1"/>
        <v>10</v>
      </c>
    </row>
    <row r="104" spans="1:23" ht="244.5" customHeight="1">
      <c r="A104" s="246" t="s">
        <v>89</v>
      </c>
      <c r="B104" s="245" t="s">
        <v>1010</v>
      </c>
      <c r="C104" s="245">
        <v>0</v>
      </c>
      <c r="D104" s="245">
        <v>1</v>
      </c>
      <c r="E104" s="245">
        <v>0</v>
      </c>
      <c r="F104" s="245">
        <v>0</v>
      </c>
      <c r="G104" s="245">
        <v>0</v>
      </c>
      <c r="H104" s="245">
        <v>0</v>
      </c>
      <c r="I104" s="245">
        <v>0</v>
      </c>
      <c r="J104" s="245">
        <v>0</v>
      </c>
      <c r="K104" s="245"/>
      <c r="L104" s="245" t="s">
        <v>685</v>
      </c>
      <c r="M104" s="245" t="s">
        <v>620</v>
      </c>
      <c r="N104" s="245" t="s">
        <v>618</v>
      </c>
      <c r="O104" s="245" t="s">
        <v>618</v>
      </c>
      <c r="P104" s="245" t="s">
        <v>1011</v>
      </c>
      <c r="Q104" s="245" t="s">
        <v>1012</v>
      </c>
      <c r="R104" s="245" t="s">
        <v>1013</v>
      </c>
      <c r="S104" s="245" t="s">
        <v>1014</v>
      </c>
      <c r="T104" s="245" t="s">
        <v>27</v>
      </c>
      <c r="U104" s="245" t="s">
        <v>620</v>
      </c>
      <c r="V104" s="245" t="s">
        <v>642</v>
      </c>
      <c r="W104" s="245">
        <f t="shared" si="1"/>
        <v>5</v>
      </c>
    </row>
    <row r="105" spans="1:23" ht="111.95">
      <c r="A105" s="246" t="s">
        <v>91</v>
      </c>
      <c r="B105" s="245" t="s">
        <v>1015</v>
      </c>
      <c r="C105" s="245">
        <v>0</v>
      </c>
      <c r="D105" s="245">
        <v>1</v>
      </c>
      <c r="E105" s="245">
        <v>0</v>
      </c>
      <c r="F105" s="245">
        <v>0</v>
      </c>
      <c r="G105" s="245">
        <v>0</v>
      </c>
      <c r="H105" s="245">
        <v>0</v>
      </c>
      <c r="I105" s="245">
        <v>0</v>
      </c>
      <c r="J105" s="245">
        <v>0</v>
      </c>
      <c r="K105" s="245"/>
      <c r="L105" s="245" t="s">
        <v>685</v>
      </c>
      <c r="M105" s="245" t="s">
        <v>620</v>
      </c>
      <c r="N105" s="245" t="s">
        <v>618</v>
      </c>
      <c r="O105" s="245" t="s">
        <v>1016</v>
      </c>
      <c r="P105" s="245" t="s">
        <v>1017</v>
      </c>
      <c r="Q105" s="245" t="s">
        <v>1018</v>
      </c>
      <c r="R105" s="245" t="s">
        <v>1019</v>
      </c>
      <c r="S105" s="245" t="s">
        <v>1020</v>
      </c>
      <c r="T105" s="245" t="s">
        <v>27</v>
      </c>
      <c r="U105" s="245" t="s">
        <v>620</v>
      </c>
      <c r="V105" s="245" t="s">
        <v>642</v>
      </c>
      <c r="W105" s="245">
        <f t="shared" si="1"/>
        <v>5</v>
      </c>
    </row>
    <row r="106" spans="1:23" ht="111.95">
      <c r="A106" s="246" t="s">
        <v>93</v>
      </c>
      <c r="B106" s="245" t="s">
        <v>1021</v>
      </c>
      <c r="C106" s="245">
        <v>0</v>
      </c>
      <c r="D106" s="245">
        <v>1</v>
      </c>
      <c r="E106" s="245">
        <v>0</v>
      </c>
      <c r="F106" s="245">
        <v>0</v>
      </c>
      <c r="G106" s="245">
        <v>0</v>
      </c>
      <c r="H106" s="245">
        <v>0</v>
      </c>
      <c r="I106" s="245">
        <v>0</v>
      </c>
      <c r="J106" s="245">
        <v>0</v>
      </c>
      <c r="K106" s="245"/>
      <c r="L106" s="245" t="s">
        <v>685</v>
      </c>
      <c r="M106" s="245" t="s">
        <v>620</v>
      </c>
      <c r="N106" s="245" t="s">
        <v>618</v>
      </c>
      <c r="O106" s="245" t="s">
        <v>618</v>
      </c>
      <c r="P106" s="245" t="s">
        <v>1022</v>
      </c>
      <c r="Q106" s="245" t="s">
        <v>1023</v>
      </c>
      <c r="R106" s="245" t="s">
        <v>1024</v>
      </c>
      <c r="S106" s="245" t="s">
        <v>1025</v>
      </c>
      <c r="T106" s="245" t="s">
        <v>27</v>
      </c>
      <c r="U106" s="245" t="s">
        <v>620</v>
      </c>
      <c r="V106" s="245" t="s">
        <v>642</v>
      </c>
      <c r="W106" s="245">
        <f t="shared" si="1"/>
        <v>5</v>
      </c>
    </row>
    <row r="107" spans="1:23" ht="84">
      <c r="A107" s="246" t="s">
        <v>95</v>
      </c>
      <c r="B107" s="245" t="s">
        <v>1026</v>
      </c>
      <c r="C107" s="245">
        <v>0</v>
      </c>
      <c r="D107" s="245">
        <v>1</v>
      </c>
      <c r="E107" s="245">
        <v>0</v>
      </c>
      <c r="F107" s="245">
        <v>0</v>
      </c>
      <c r="G107" s="245">
        <v>0</v>
      </c>
      <c r="H107" s="245">
        <v>0</v>
      </c>
      <c r="I107" s="245">
        <v>0</v>
      </c>
      <c r="J107" s="245">
        <v>0</v>
      </c>
      <c r="K107" s="245"/>
      <c r="L107" s="245" t="s">
        <v>685</v>
      </c>
      <c r="M107" s="245" t="s">
        <v>620</v>
      </c>
      <c r="N107" s="245" t="s">
        <v>618</v>
      </c>
      <c r="O107" s="245" t="s">
        <v>618</v>
      </c>
      <c r="P107" s="245" t="s">
        <v>1027</v>
      </c>
      <c r="Q107" s="245" t="s">
        <v>1028</v>
      </c>
      <c r="R107" s="245" t="s">
        <v>1029</v>
      </c>
      <c r="S107" s="245" t="s">
        <v>1030</v>
      </c>
      <c r="T107" s="245" t="s">
        <v>27</v>
      </c>
      <c r="U107" s="245" t="s">
        <v>620</v>
      </c>
      <c r="V107" s="245" t="s">
        <v>642</v>
      </c>
      <c r="W107" s="245">
        <f t="shared" si="1"/>
        <v>5</v>
      </c>
    </row>
    <row r="108" spans="1:23" ht="276.75" customHeight="1">
      <c r="A108" s="246" t="s">
        <v>97</v>
      </c>
      <c r="B108" s="245" t="s">
        <v>1031</v>
      </c>
      <c r="C108" s="245">
        <v>0</v>
      </c>
      <c r="D108" s="245">
        <v>1</v>
      </c>
      <c r="E108" s="245">
        <v>0</v>
      </c>
      <c r="F108" s="245">
        <v>0</v>
      </c>
      <c r="G108" s="245">
        <v>0</v>
      </c>
      <c r="H108" s="245">
        <v>0</v>
      </c>
      <c r="I108" s="245">
        <v>0</v>
      </c>
      <c r="J108" s="245">
        <v>0</v>
      </c>
      <c r="K108" s="245"/>
      <c r="L108" s="245" t="s">
        <v>685</v>
      </c>
      <c r="M108" s="245" t="s">
        <v>620</v>
      </c>
      <c r="N108" s="245" t="s">
        <v>618</v>
      </c>
      <c r="O108" s="245" t="s">
        <v>618</v>
      </c>
      <c r="P108" s="245" t="s">
        <v>1032</v>
      </c>
      <c r="Q108" s="245" t="s">
        <v>618</v>
      </c>
      <c r="R108" s="245" t="s">
        <v>1033</v>
      </c>
      <c r="S108" s="245" t="s">
        <v>1034</v>
      </c>
      <c r="T108" s="245" t="s">
        <v>27</v>
      </c>
      <c r="U108" s="245" t="s">
        <v>620</v>
      </c>
      <c r="V108" s="245" t="s">
        <v>642</v>
      </c>
      <c r="W108" s="245">
        <f t="shared" si="1"/>
        <v>5</v>
      </c>
    </row>
    <row r="109" spans="1:23" ht="174" customHeight="1">
      <c r="A109" s="246" t="s">
        <v>99</v>
      </c>
      <c r="B109" s="245" t="s">
        <v>1035</v>
      </c>
      <c r="C109" s="245">
        <v>0</v>
      </c>
      <c r="D109" s="245">
        <v>1</v>
      </c>
      <c r="E109" s="245">
        <v>0</v>
      </c>
      <c r="F109" s="245">
        <v>0</v>
      </c>
      <c r="G109" s="245">
        <v>0</v>
      </c>
      <c r="H109" s="245">
        <v>0</v>
      </c>
      <c r="I109" s="245">
        <v>0</v>
      </c>
      <c r="J109" s="245">
        <v>0</v>
      </c>
      <c r="K109" s="245"/>
      <c r="L109" s="245" t="s">
        <v>685</v>
      </c>
      <c r="M109" s="245" t="s">
        <v>620</v>
      </c>
      <c r="N109" s="245" t="s">
        <v>618</v>
      </c>
      <c r="O109" s="245" t="s">
        <v>618</v>
      </c>
      <c r="P109" s="245" t="s">
        <v>1036</v>
      </c>
      <c r="Q109" s="245" t="s">
        <v>1037</v>
      </c>
      <c r="R109" s="245" t="s">
        <v>1038</v>
      </c>
      <c r="S109" s="245" t="s">
        <v>994</v>
      </c>
      <c r="T109" s="245" t="s">
        <v>27</v>
      </c>
      <c r="U109" s="245" t="s">
        <v>620</v>
      </c>
      <c r="V109" s="245" t="s">
        <v>642</v>
      </c>
      <c r="W109" s="245">
        <f t="shared" si="1"/>
        <v>5</v>
      </c>
    </row>
    <row r="110" spans="1:23" ht="140.1">
      <c r="A110" s="246" t="s">
        <v>101</v>
      </c>
      <c r="B110" s="245" t="s">
        <v>1039</v>
      </c>
      <c r="C110" s="245">
        <v>0</v>
      </c>
      <c r="D110" s="245">
        <v>1</v>
      </c>
      <c r="E110" s="245">
        <v>0</v>
      </c>
      <c r="F110" s="245">
        <v>0</v>
      </c>
      <c r="G110" s="245">
        <v>0</v>
      </c>
      <c r="H110" s="245">
        <v>0</v>
      </c>
      <c r="I110" s="245">
        <v>0</v>
      </c>
      <c r="J110" s="245">
        <v>0</v>
      </c>
      <c r="K110" s="245"/>
      <c r="L110" s="245" t="s">
        <v>685</v>
      </c>
      <c r="M110" s="245" t="s">
        <v>620</v>
      </c>
      <c r="N110" s="245" t="s">
        <v>618</v>
      </c>
      <c r="O110" s="245" t="s">
        <v>618</v>
      </c>
      <c r="P110" s="245" t="s">
        <v>1040</v>
      </c>
      <c r="Q110" s="245" t="s">
        <v>1041</v>
      </c>
      <c r="R110" s="245" t="s">
        <v>1042</v>
      </c>
      <c r="S110" s="245" t="s">
        <v>1043</v>
      </c>
      <c r="T110" s="245" t="s">
        <v>27</v>
      </c>
      <c r="U110" s="245" t="s">
        <v>620</v>
      </c>
      <c r="V110" s="245" t="s">
        <v>642</v>
      </c>
      <c r="W110" s="245">
        <f t="shared" si="1"/>
        <v>5</v>
      </c>
    </row>
    <row r="111" spans="1:23" ht="210">
      <c r="A111" s="246" t="s">
        <v>103</v>
      </c>
      <c r="B111" s="245" t="s">
        <v>1044</v>
      </c>
      <c r="C111" s="245">
        <v>0</v>
      </c>
      <c r="D111" s="245">
        <v>1</v>
      </c>
      <c r="E111" s="245">
        <v>0</v>
      </c>
      <c r="F111" s="245">
        <v>0</v>
      </c>
      <c r="G111" s="245">
        <v>0</v>
      </c>
      <c r="H111" s="245">
        <v>0</v>
      </c>
      <c r="I111" s="245">
        <v>0</v>
      </c>
      <c r="J111" s="245">
        <v>0</v>
      </c>
      <c r="K111" s="245"/>
      <c r="L111" s="245" t="s">
        <v>685</v>
      </c>
      <c r="M111" s="245" t="s">
        <v>620</v>
      </c>
      <c r="N111" s="245" t="s">
        <v>618</v>
      </c>
      <c r="O111" s="245" t="s">
        <v>618</v>
      </c>
      <c r="P111" s="245" t="s">
        <v>1045</v>
      </c>
      <c r="Q111" s="245" t="s">
        <v>1046</v>
      </c>
      <c r="R111" s="245" t="s">
        <v>783</v>
      </c>
      <c r="S111" s="245" t="s">
        <v>784</v>
      </c>
      <c r="T111" s="245" t="s">
        <v>27</v>
      </c>
      <c r="U111" s="245" t="s">
        <v>620</v>
      </c>
      <c r="V111" s="245" t="s">
        <v>642</v>
      </c>
      <c r="W111" s="245">
        <f t="shared" si="1"/>
        <v>5</v>
      </c>
    </row>
    <row r="112" spans="1:23" ht="126">
      <c r="A112" s="245" t="s">
        <v>162</v>
      </c>
      <c r="B112" s="245" t="s">
        <v>1047</v>
      </c>
      <c r="C112" s="245">
        <v>0</v>
      </c>
      <c r="D112" s="245">
        <v>0</v>
      </c>
      <c r="E112" s="245">
        <v>1</v>
      </c>
      <c r="F112" s="245">
        <v>0</v>
      </c>
      <c r="G112" s="245">
        <v>0</v>
      </c>
      <c r="H112" s="245">
        <v>0</v>
      </c>
      <c r="I112" s="245">
        <v>0</v>
      </c>
      <c r="J112" s="245">
        <v>0</v>
      </c>
      <c r="K112" s="245"/>
      <c r="L112" s="245" t="s">
        <v>598</v>
      </c>
      <c r="M112" s="245" t="s">
        <v>620</v>
      </c>
      <c r="N112" s="245" t="s">
        <v>820</v>
      </c>
      <c r="O112" s="245" t="s">
        <v>618</v>
      </c>
      <c r="P112" s="245" t="s">
        <v>618</v>
      </c>
      <c r="Q112" s="245" t="s">
        <v>1048</v>
      </c>
      <c r="R112" s="245" t="s">
        <v>1049</v>
      </c>
      <c r="S112" s="245" t="s">
        <v>1050</v>
      </c>
      <c r="T112" s="245" t="s">
        <v>43</v>
      </c>
      <c r="U112" s="245" t="s">
        <v>620</v>
      </c>
      <c r="V112" s="245" t="s">
        <v>636</v>
      </c>
      <c r="W112" s="245">
        <f t="shared" si="1"/>
        <v>20</v>
      </c>
    </row>
    <row r="113" spans="1:23" ht="98.1">
      <c r="A113" s="245" t="s">
        <v>163</v>
      </c>
      <c r="B113" s="245" t="s">
        <v>1051</v>
      </c>
      <c r="C113" s="245">
        <v>0</v>
      </c>
      <c r="D113" s="245">
        <v>0</v>
      </c>
      <c r="E113" s="245">
        <v>1</v>
      </c>
      <c r="F113" s="245">
        <v>0</v>
      </c>
      <c r="G113" s="245">
        <v>0</v>
      </c>
      <c r="H113" s="245">
        <v>0</v>
      </c>
      <c r="I113" s="245">
        <v>0</v>
      </c>
      <c r="J113" s="245">
        <v>1</v>
      </c>
      <c r="K113" s="245"/>
      <c r="L113" s="245" t="s">
        <v>598</v>
      </c>
      <c r="M113" s="245" t="s">
        <v>620</v>
      </c>
      <c r="N113" s="245" t="s">
        <v>820</v>
      </c>
      <c r="O113" s="245" t="s">
        <v>618</v>
      </c>
      <c r="P113" s="245" t="s">
        <v>1052</v>
      </c>
      <c r="Q113" s="245" t="s">
        <v>1053</v>
      </c>
      <c r="R113" s="245" t="s">
        <v>1054</v>
      </c>
      <c r="S113" s="245" t="s">
        <v>1055</v>
      </c>
      <c r="T113" s="245" t="s">
        <v>27</v>
      </c>
      <c r="U113" s="245" t="s">
        <v>620</v>
      </c>
      <c r="V113" s="245" t="s">
        <v>636</v>
      </c>
      <c r="W113" s="245">
        <f t="shared" si="1"/>
        <v>20</v>
      </c>
    </row>
    <row r="114" spans="1:23" ht="111.95">
      <c r="A114" s="245" t="s">
        <v>164</v>
      </c>
      <c r="B114" s="245" t="s">
        <v>1056</v>
      </c>
      <c r="C114" s="245">
        <v>0</v>
      </c>
      <c r="D114" s="245">
        <v>0</v>
      </c>
      <c r="E114" s="245">
        <v>1</v>
      </c>
      <c r="F114" s="245">
        <v>0</v>
      </c>
      <c r="G114" s="245">
        <v>0</v>
      </c>
      <c r="H114" s="245">
        <v>0</v>
      </c>
      <c r="I114" s="245">
        <v>0</v>
      </c>
      <c r="J114" s="245">
        <v>1</v>
      </c>
      <c r="K114" s="245"/>
      <c r="L114" s="245" t="s">
        <v>598</v>
      </c>
      <c r="M114" s="245" t="s">
        <v>620</v>
      </c>
      <c r="N114" s="245" t="s">
        <v>820</v>
      </c>
      <c r="O114" s="245" t="s">
        <v>618</v>
      </c>
      <c r="P114" s="245" t="s">
        <v>1057</v>
      </c>
      <c r="Q114" s="245" t="s">
        <v>1058</v>
      </c>
      <c r="R114" s="245" t="s">
        <v>1059</v>
      </c>
      <c r="S114" s="245" t="s">
        <v>1060</v>
      </c>
      <c r="T114" s="245" t="s">
        <v>27</v>
      </c>
      <c r="U114" s="245" t="s">
        <v>620</v>
      </c>
      <c r="V114" s="245" t="s">
        <v>636</v>
      </c>
      <c r="W114" s="245">
        <f t="shared" si="1"/>
        <v>20</v>
      </c>
    </row>
    <row r="115" spans="1:23" ht="168">
      <c r="A115" s="245" t="s">
        <v>165</v>
      </c>
      <c r="B115" s="245" t="s">
        <v>1061</v>
      </c>
      <c r="C115" s="245">
        <v>0</v>
      </c>
      <c r="D115" s="245">
        <v>0</v>
      </c>
      <c r="E115" s="245">
        <v>1</v>
      </c>
      <c r="F115" s="245">
        <v>0</v>
      </c>
      <c r="G115" s="245">
        <v>0</v>
      </c>
      <c r="H115" s="245">
        <v>0</v>
      </c>
      <c r="I115" s="245">
        <v>0</v>
      </c>
      <c r="J115" s="245">
        <v>0</v>
      </c>
      <c r="K115" s="245"/>
      <c r="L115" s="245" t="s">
        <v>598</v>
      </c>
      <c r="M115" s="245" t="s">
        <v>620</v>
      </c>
      <c r="N115" s="245" t="s">
        <v>820</v>
      </c>
      <c r="O115" s="245" t="s">
        <v>618</v>
      </c>
      <c r="P115" s="245" t="s">
        <v>1062</v>
      </c>
      <c r="Q115" s="245" t="s">
        <v>1063</v>
      </c>
      <c r="R115" s="245" t="s">
        <v>1064</v>
      </c>
      <c r="S115" s="245" t="s">
        <v>1065</v>
      </c>
      <c r="T115" s="245" t="s">
        <v>27</v>
      </c>
      <c r="U115" s="245" t="s">
        <v>620</v>
      </c>
      <c r="V115" s="245" t="s">
        <v>636</v>
      </c>
      <c r="W115" s="245">
        <f t="shared" si="1"/>
        <v>20</v>
      </c>
    </row>
    <row r="116" spans="1:23" ht="140.1">
      <c r="A116" s="245" t="s">
        <v>166</v>
      </c>
      <c r="B116" s="245" t="s">
        <v>1066</v>
      </c>
      <c r="C116" s="245">
        <v>0</v>
      </c>
      <c r="D116" s="245">
        <v>0</v>
      </c>
      <c r="E116" s="245">
        <v>1</v>
      </c>
      <c r="F116" s="245">
        <v>0</v>
      </c>
      <c r="G116" s="245">
        <v>0</v>
      </c>
      <c r="H116" s="245">
        <v>0</v>
      </c>
      <c r="I116" s="245">
        <v>0</v>
      </c>
      <c r="J116" s="245">
        <v>1</v>
      </c>
      <c r="K116" s="245"/>
      <c r="L116" s="245" t="s">
        <v>598</v>
      </c>
      <c r="M116" s="245" t="s">
        <v>620</v>
      </c>
      <c r="N116" s="245" t="s">
        <v>820</v>
      </c>
      <c r="O116" s="245" t="s">
        <v>618</v>
      </c>
      <c r="P116" s="245" t="s">
        <v>1067</v>
      </c>
      <c r="Q116" s="245" t="s">
        <v>1068</v>
      </c>
      <c r="R116" s="245" t="s">
        <v>1069</v>
      </c>
      <c r="S116" s="245" t="s">
        <v>1070</v>
      </c>
      <c r="T116" s="245" t="s">
        <v>27</v>
      </c>
      <c r="U116" s="245" t="s">
        <v>620</v>
      </c>
      <c r="V116" s="245" t="s">
        <v>636</v>
      </c>
      <c r="W116" s="245">
        <f t="shared" si="1"/>
        <v>20</v>
      </c>
    </row>
    <row r="117" spans="1:23" ht="126">
      <c r="A117" s="245" t="s">
        <v>168</v>
      </c>
      <c r="B117" s="245" t="s">
        <v>1071</v>
      </c>
      <c r="C117" s="245">
        <v>0</v>
      </c>
      <c r="D117" s="245">
        <v>0</v>
      </c>
      <c r="E117" s="245">
        <v>1</v>
      </c>
      <c r="F117" s="245">
        <v>0</v>
      </c>
      <c r="G117" s="245">
        <v>0</v>
      </c>
      <c r="H117" s="245">
        <v>0</v>
      </c>
      <c r="I117" s="245">
        <v>0</v>
      </c>
      <c r="J117" s="245">
        <v>1</v>
      </c>
      <c r="K117" s="245"/>
      <c r="L117" s="245" t="s">
        <v>598</v>
      </c>
      <c r="M117" s="245" t="s">
        <v>620</v>
      </c>
      <c r="N117" s="245" t="s">
        <v>820</v>
      </c>
      <c r="O117" s="245" t="s">
        <v>618</v>
      </c>
      <c r="P117" s="245" t="s">
        <v>1072</v>
      </c>
      <c r="Q117" s="245" t="s">
        <v>1073</v>
      </c>
      <c r="R117" s="245" t="s">
        <v>1074</v>
      </c>
      <c r="S117" s="245" t="s">
        <v>1075</v>
      </c>
      <c r="T117" s="245" t="s">
        <v>27</v>
      </c>
      <c r="U117" s="245" t="s">
        <v>620</v>
      </c>
      <c r="V117" s="245" t="s">
        <v>636</v>
      </c>
      <c r="W117" s="245">
        <f t="shared" si="1"/>
        <v>20</v>
      </c>
    </row>
    <row r="118" spans="1:23" ht="153.94999999999999">
      <c r="A118" s="245" t="s">
        <v>169</v>
      </c>
      <c r="B118" s="245" t="s">
        <v>1076</v>
      </c>
      <c r="C118" s="245">
        <v>0</v>
      </c>
      <c r="D118" s="245">
        <v>0</v>
      </c>
      <c r="E118" s="245">
        <v>1</v>
      </c>
      <c r="F118" s="245">
        <v>0</v>
      </c>
      <c r="G118" s="245">
        <v>0</v>
      </c>
      <c r="H118" s="245">
        <v>0</v>
      </c>
      <c r="I118" s="245">
        <v>0</v>
      </c>
      <c r="J118" s="245">
        <v>0</v>
      </c>
      <c r="K118" s="245"/>
      <c r="L118" s="245" t="s">
        <v>598</v>
      </c>
      <c r="M118" s="245" t="s">
        <v>620</v>
      </c>
      <c r="N118" s="245" t="s">
        <v>820</v>
      </c>
      <c r="O118" s="245" t="s">
        <v>618</v>
      </c>
      <c r="P118" s="245" t="s">
        <v>618</v>
      </c>
      <c r="Q118" s="245" t="s">
        <v>1077</v>
      </c>
      <c r="R118" s="245" t="s">
        <v>1078</v>
      </c>
      <c r="S118" s="245" t="s">
        <v>1079</v>
      </c>
      <c r="T118" s="245" t="s">
        <v>43</v>
      </c>
      <c r="U118" s="245" t="s">
        <v>620</v>
      </c>
      <c r="V118" s="245" t="s">
        <v>636</v>
      </c>
      <c r="W118" s="245">
        <f t="shared" si="1"/>
        <v>20</v>
      </c>
    </row>
    <row r="119" spans="1:23" ht="153.94999999999999">
      <c r="A119" s="245" t="s">
        <v>170</v>
      </c>
      <c r="B119" s="245" t="s">
        <v>1080</v>
      </c>
      <c r="C119" s="245">
        <v>0</v>
      </c>
      <c r="D119" s="245">
        <v>0</v>
      </c>
      <c r="E119" s="245">
        <v>1</v>
      </c>
      <c r="F119" s="245">
        <v>0</v>
      </c>
      <c r="G119" s="245">
        <v>0</v>
      </c>
      <c r="H119" s="245">
        <v>0</v>
      </c>
      <c r="I119" s="245">
        <v>0</v>
      </c>
      <c r="J119" s="245">
        <v>0</v>
      </c>
      <c r="K119" s="245"/>
      <c r="L119" s="245" t="s">
        <v>598</v>
      </c>
      <c r="M119" s="245" t="s">
        <v>620</v>
      </c>
      <c r="N119" s="245" t="s">
        <v>820</v>
      </c>
      <c r="O119" s="245" t="s">
        <v>618</v>
      </c>
      <c r="P119" s="245" t="s">
        <v>1081</v>
      </c>
      <c r="Q119" s="245" t="s">
        <v>1082</v>
      </c>
      <c r="R119" s="245" t="s">
        <v>1083</v>
      </c>
      <c r="S119" s="245" t="s">
        <v>1084</v>
      </c>
      <c r="T119" s="245" t="s">
        <v>27</v>
      </c>
      <c r="U119" s="245" t="s">
        <v>620</v>
      </c>
      <c r="V119" s="245" t="s">
        <v>636</v>
      </c>
      <c r="W119" s="245">
        <f t="shared" si="1"/>
        <v>20</v>
      </c>
    </row>
    <row r="120" spans="1:23" ht="126">
      <c r="A120" s="245" t="s">
        <v>171</v>
      </c>
      <c r="B120" s="245" t="s">
        <v>1085</v>
      </c>
      <c r="C120" s="245">
        <v>0</v>
      </c>
      <c r="D120" s="245">
        <v>0</v>
      </c>
      <c r="E120" s="245">
        <v>1</v>
      </c>
      <c r="F120" s="245">
        <v>0</v>
      </c>
      <c r="G120" s="245">
        <v>0</v>
      </c>
      <c r="H120" s="245">
        <v>0</v>
      </c>
      <c r="I120" s="245">
        <v>0</v>
      </c>
      <c r="J120" s="245">
        <v>1</v>
      </c>
      <c r="K120" s="245"/>
      <c r="L120" s="245" t="s">
        <v>598</v>
      </c>
      <c r="M120" s="245" t="s">
        <v>620</v>
      </c>
      <c r="N120" s="245" t="s">
        <v>820</v>
      </c>
      <c r="O120" s="245" t="s">
        <v>1086</v>
      </c>
      <c r="P120" s="245" t="s">
        <v>1087</v>
      </c>
      <c r="Q120" s="245" t="s">
        <v>1068</v>
      </c>
      <c r="R120" s="245" t="s">
        <v>1088</v>
      </c>
      <c r="S120" s="245" t="s">
        <v>1070</v>
      </c>
      <c r="T120" s="245" t="s">
        <v>27</v>
      </c>
      <c r="U120" s="245" t="s">
        <v>620</v>
      </c>
      <c r="V120" s="245" t="s">
        <v>692</v>
      </c>
      <c r="W120" s="245">
        <f t="shared" si="1"/>
        <v>10</v>
      </c>
    </row>
    <row r="121" spans="1:23" ht="153.94999999999999">
      <c r="A121" s="245" t="s">
        <v>173</v>
      </c>
      <c r="B121" s="245" t="s">
        <v>1089</v>
      </c>
      <c r="C121" s="245">
        <v>0</v>
      </c>
      <c r="D121" s="245">
        <v>0</v>
      </c>
      <c r="E121" s="245">
        <v>1</v>
      </c>
      <c r="F121" s="245">
        <v>0</v>
      </c>
      <c r="G121" s="245">
        <v>0</v>
      </c>
      <c r="H121" s="245">
        <v>0</v>
      </c>
      <c r="I121" s="245">
        <v>0</v>
      </c>
      <c r="J121" s="245">
        <v>1</v>
      </c>
      <c r="K121" s="245"/>
      <c r="L121" s="245" t="s">
        <v>598</v>
      </c>
      <c r="M121" s="245" t="s">
        <v>620</v>
      </c>
      <c r="N121" s="245" t="s">
        <v>820</v>
      </c>
      <c r="O121" s="245" t="s">
        <v>618</v>
      </c>
      <c r="P121" s="245" t="s">
        <v>1090</v>
      </c>
      <c r="Q121" s="245" t="s">
        <v>1091</v>
      </c>
      <c r="R121" s="245" t="s">
        <v>1092</v>
      </c>
      <c r="S121" s="245" t="s">
        <v>1070</v>
      </c>
      <c r="T121" s="245" t="s">
        <v>27</v>
      </c>
      <c r="U121" s="245" t="s">
        <v>620</v>
      </c>
      <c r="V121" s="245" t="s">
        <v>692</v>
      </c>
      <c r="W121" s="245">
        <f t="shared" si="1"/>
        <v>10</v>
      </c>
    </row>
    <row r="122" spans="1:23" ht="111.95">
      <c r="A122" s="245" t="s">
        <v>174</v>
      </c>
      <c r="B122" s="245" t="s">
        <v>1093</v>
      </c>
      <c r="C122" s="245">
        <v>0</v>
      </c>
      <c r="D122" s="245">
        <v>0</v>
      </c>
      <c r="E122" s="245">
        <v>1</v>
      </c>
      <c r="F122" s="245">
        <v>0</v>
      </c>
      <c r="G122" s="245">
        <v>0</v>
      </c>
      <c r="H122" s="245">
        <v>0</v>
      </c>
      <c r="I122" s="245">
        <v>0</v>
      </c>
      <c r="J122" s="245">
        <v>1</v>
      </c>
      <c r="K122" s="245"/>
      <c r="L122" s="245" t="s">
        <v>598</v>
      </c>
      <c r="M122" s="245" t="s">
        <v>620</v>
      </c>
      <c r="N122" s="245" t="s">
        <v>820</v>
      </c>
      <c r="O122" s="245" t="s">
        <v>618</v>
      </c>
      <c r="P122" s="245" t="s">
        <v>1094</v>
      </c>
      <c r="Q122" s="245" t="s">
        <v>1095</v>
      </c>
      <c r="R122" s="245" t="s">
        <v>1096</v>
      </c>
      <c r="S122" s="245" t="s">
        <v>1097</v>
      </c>
      <c r="T122" s="245" t="s">
        <v>27</v>
      </c>
      <c r="U122" s="245" t="s">
        <v>620</v>
      </c>
      <c r="V122" s="245" t="s">
        <v>692</v>
      </c>
      <c r="W122" s="245">
        <f t="shared" si="1"/>
        <v>10</v>
      </c>
    </row>
    <row r="123" spans="1:23" ht="168">
      <c r="A123" s="245" t="s">
        <v>175</v>
      </c>
      <c r="B123" s="245" t="s">
        <v>1098</v>
      </c>
      <c r="C123" s="245">
        <v>0</v>
      </c>
      <c r="D123" s="245">
        <v>0</v>
      </c>
      <c r="E123" s="245">
        <v>1</v>
      </c>
      <c r="F123" s="245">
        <v>0</v>
      </c>
      <c r="G123" s="245">
        <v>0</v>
      </c>
      <c r="H123" s="245">
        <v>0</v>
      </c>
      <c r="I123" s="245">
        <v>0</v>
      </c>
      <c r="J123" s="245">
        <v>1</v>
      </c>
      <c r="K123" s="245"/>
      <c r="L123" s="245" t="s">
        <v>598</v>
      </c>
      <c r="M123" s="245" t="s">
        <v>620</v>
      </c>
      <c r="N123" s="245" t="s">
        <v>820</v>
      </c>
      <c r="O123" s="245" t="s">
        <v>618</v>
      </c>
      <c r="P123" s="245" t="s">
        <v>1099</v>
      </c>
      <c r="Q123" s="245" t="s">
        <v>1100</v>
      </c>
      <c r="R123" s="245" t="s">
        <v>1101</v>
      </c>
      <c r="S123" s="245" t="s">
        <v>1102</v>
      </c>
      <c r="T123" s="245" t="s">
        <v>27</v>
      </c>
      <c r="U123" s="245" t="s">
        <v>620</v>
      </c>
      <c r="V123" s="245" t="s">
        <v>692</v>
      </c>
      <c r="W123" s="245">
        <f t="shared" si="1"/>
        <v>10</v>
      </c>
    </row>
    <row r="124" spans="1:23" ht="148.5" customHeight="1">
      <c r="A124" s="245" t="s">
        <v>177</v>
      </c>
      <c r="B124" s="245" t="s">
        <v>1103</v>
      </c>
      <c r="C124" s="245">
        <v>0</v>
      </c>
      <c r="D124" s="245">
        <v>0</v>
      </c>
      <c r="E124" s="245">
        <v>1</v>
      </c>
      <c r="F124" s="245">
        <v>0</v>
      </c>
      <c r="G124" s="245">
        <v>0</v>
      </c>
      <c r="H124" s="245">
        <v>0</v>
      </c>
      <c r="I124" s="245">
        <v>0</v>
      </c>
      <c r="J124" s="245">
        <v>1</v>
      </c>
      <c r="K124" s="245"/>
      <c r="L124" s="245" t="s">
        <v>598</v>
      </c>
      <c r="M124" s="245" t="s">
        <v>620</v>
      </c>
      <c r="N124" s="245" t="s">
        <v>820</v>
      </c>
      <c r="O124" s="245" t="s">
        <v>618</v>
      </c>
      <c r="P124" s="245" t="s">
        <v>1104</v>
      </c>
      <c r="Q124" s="245" t="s">
        <v>1105</v>
      </c>
      <c r="R124" s="245" t="s">
        <v>1106</v>
      </c>
      <c r="S124" s="245" t="s">
        <v>1107</v>
      </c>
      <c r="T124" s="245" t="s">
        <v>27</v>
      </c>
      <c r="U124" s="245" t="s">
        <v>620</v>
      </c>
      <c r="V124" s="245" t="s">
        <v>692</v>
      </c>
      <c r="W124" s="245">
        <f t="shared" si="1"/>
        <v>10</v>
      </c>
    </row>
    <row r="125" spans="1:23" ht="147" customHeight="1">
      <c r="A125" s="245" t="s">
        <v>178</v>
      </c>
      <c r="B125" s="245" t="s">
        <v>1108</v>
      </c>
      <c r="C125" s="245">
        <v>0</v>
      </c>
      <c r="D125" s="245">
        <v>0</v>
      </c>
      <c r="E125" s="245">
        <v>1</v>
      </c>
      <c r="F125" s="245">
        <v>0</v>
      </c>
      <c r="G125" s="245">
        <v>0</v>
      </c>
      <c r="H125" s="245">
        <v>0</v>
      </c>
      <c r="I125" s="245">
        <v>0</v>
      </c>
      <c r="J125" s="245">
        <v>1</v>
      </c>
      <c r="K125" s="245"/>
      <c r="L125" s="245" t="s">
        <v>598</v>
      </c>
      <c r="M125" s="245" t="s">
        <v>620</v>
      </c>
      <c r="N125" s="245" t="s">
        <v>820</v>
      </c>
      <c r="O125" s="245" t="s">
        <v>618</v>
      </c>
      <c r="P125" s="245" t="s">
        <v>1109</v>
      </c>
      <c r="Q125" s="245" t="s">
        <v>1110</v>
      </c>
      <c r="R125" s="245" t="s">
        <v>1111</v>
      </c>
      <c r="S125" s="245" t="s">
        <v>1112</v>
      </c>
      <c r="T125" s="245" t="s">
        <v>27</v>
      </c>
      <c r="U125" s="245" t="s">
        <v>620</v>
      </c>
      <c r="V125" s="245" t="s">
        <v>642</v>
      </c>
      <c r="W125" s="245">
        <f t="shared" si="1"/>
        <v>5</v>
      </c>
    </row>
    <row r="126" spans="1:23" ht="153.94999999999999">
      <c r="A126" s="245" t="s">
        <v>179</v>
      </c>
      <c r="B126" s="245" t="s">
        <v>1113</v>
      </c>
      <c r="C126" s="245">
        <v>0</v>
      </c>
      <c r="D126" s="245">
        <v>0</v>
      </c>
      <c r="E126" s="245">
        <v>1</v>
      </c>
      <c r="F126" s="245">
        <v>0</v>
      </c>
      <c r="G126" s="245">
        <v>0</v>
      </c>
      <c r="H126" s="245">
        <v>0</v>
      </c>
      <c r="I126" s="245">
        <v>0</v>
      </c>
      <c r="J126" s="245">
        <v>0</v>
      </c>
      <c r="K126" s="245"/>
      <c r="L126" s="245" t="s">
        <v>598</v>
      </c>
      <c r="M126" s="245" t="s">
        <v>620</v>
      </c>
      <c r="N126" s="245" t="s">
        <v>820</v>
      </c>
      <c r="O126" s="245" t="s">
        <v>618</v>
      </c>
      <c r="P126" s="245" t="s">
        <v>1114</v>
      </c>
      <c r="Q126" s="245" t="s">
        <v>1115</v>
      </c>
      <c r="R126" s="245" t="s">
        <v>1083</v>
      </c>
      <c r="S126" s="245" t="s">
        <v>1084</v>
      </c>
      <c r="T126" s="245" t="s">
        <v>27</v>
      </c>
      <c r="U126" s="245" t="s">
        <v>620</v>
      </c>
      <c r="V126" s="245" t="s">
        <v>692</v>
      </c>
      <c r="W126" s="245">
        <f t="shared" si="1"/>
        <v>10</v>
      </c>
    </row>
    <row r="127" spans="1:23" ht="153.94999999999999">
      <c r="A127" s="245" t="s">
        <v>180</v>
      </c>
      <c r="B127" s="245" t="s">
        <v>1116</v>
      </c>
      <c r="C127" s="245">
        <v>0</v>
      </c>
      <c r="D127" s="245">
        <v>0</v>
      </c>
      <c r="E127" s="245">
        <v>1</v>
      </c>
      <c r="F127" s="245">
        <v>0</v>
      </c>
      <c r="G127" s="245">
        <v>0</v>
      </c>
      <c r="H127" s="245">
        <v>0</v>
      </c>
      <c r="I127" s="245">
        <v>0</v>
      </c>
      <c r="J127" s="245">
        <v>0</v>
      </c>
      <c r="K127" s="245"/>
      <c r="L127" s="245" t="s">
        <v>598</v>
      </c>
      <c r="M127" s="245" t="s">
        <v>620</v>
      </c>
      <c r="N127" s="245" t="s">
        <v>820</v>
      </c>
      <c r="O127" s="245" t="s">
        <v>618</v>
      </c>
      <c r="P127" s="245" t="s">
        <v>1117</v>
      </c>
      <c r="Q127" s="245" t="s">
        <v>618</v>
      </c>
      <c r="R127" s="245" t="s">
        <v>1083</v>
      </c>
      <c r="S127" s="245" t="s">
        <v>1118</v>
      </c>
      <c r="T127" s="245" t="s">
        <v>27</v>
      </c>
      <c r="U127" s="245" t="s">
        <v>620</v>
      </c>
      <c r="V127" s="245" t="s">
        <v>692</v>
      </c>
      <c r="W127" s="245">
        <f t="shared" si="1"/>
        <v>10</v>
      </c>
    </row>
    <row r="128" spans="1:23" ht="168">
      <c r="A128" s="245" t="s">
        <v>182</v>
      </c>
      <c r="B128" s="245" t="s">
        <v>1119</v>
      </c>
      <c r="C128" s="245">
        <v>0</v>
      </c>
      <c r="D128" s="245">
        <v>0</v>
      </c>
      <c r="E128" s="245">
        <v>1</v>
      </c>
      <c r="F128" s="245">
        <v>0</v>
      </c>
      <c r="G128" s="245">
        <v>0</v>
      </c>
      <c r="H128" s="245">
        <v>0</v>
      </c>
      <c r="I128" s="245">
        <v>0</v>
      </c>
      <c r="J128" s="245">
        <v>1</v>
      </c>
      <c r="K128" s="245"/>
      <c r="L128" s="245" t="s">
        <v>598</v>
      </c>
      <c r="M128" s="245" t="s">
        <v>620</v>
      </c>
      <c r="N128" s="245" t="s">
        <v>820</v>
      </c>
      <c r="O128" s="245" t="s">
        <v>618</v>
      </c>
      <c r="P128" s="245" t="s">
        <v>618</v>
      </c>
      <c r="Q128" s="245" t="s">
        <v>1120</v>
      </c>
      <c r="R128" s="245" t="s">
        <v>1121</v>
      </c>
      <c r="S128" s="245" t="s">
        <v>1122</v>
      </c>
      <c r="T128" s="245" t="s">
        <v>27</v>
      </c>
      <c r="U128" s="245" t="s">
        <v>620</v>
      </c>
      <c r="V128" s="245" t="s">
        <v>692</v>
      </c>
      <c r="W128" s="245">
        <f t="shared" si="1"/>
        <v>10</v>
      </c>
    </row>
    <row r="129" spans="1:23" ht="408.95" customHeight="1">
      <c r="A129" s="245" t="s">
        <v>183</v>
      </c>
      <c r="B129" s="245" t="s">
        <v>1123</v>
      </c>
      <c r="C129" s="245">
        <v>0</v>
      </c>
      <c r="D129" s="245">
        <v>0</v>
      </c>
      <c r="E129" s="245">
        <v>1</v>
      </c>
      <c r="F129" s="245">
        <v>0</v>
      </c>
      <c r="G129" s="245">
        <v>0</v>
      </c>
      <c r="H129" s="245">
        <v>0</v>
      </c>
      <c r="I129" s="245">
        <v>0</v>
      </c>
      <c r="J129" s="245">
        <v>0</v>
      </c>
      <c r="K129" s="245"/>
      <c r="L129" s="245" t="s">
        <v>598</v>
      </c>
      <c r="M129" s="245" t="s">
        <v>620</v>
      </c>
      <c r="N129" s="245" t="s">
        <v>820</v>
      </c>
      <c r="O129" s="245" t="s">
        <v>618</v>
      </c>
      <c r="P129" s="245" t="s">
        <v>618</v>
      </c>
      <c r="Q129" s="245" t="s">
        <v>1124</v>
      </c>
      <c r="R129" s="245" t="s">
        <v>1125</v>
      </c>
      <c r="S129" s="245" t="s">
        <v>1126</v>
      </c>
      <c r="T129" s="245" t="s">
        <v>27</v>
      </c>
      <c r="U129" s="245" t="s">
        <v>620</v>
      </c>
      <c r="V129" s="245" t="s">
        <v>692</v>
      </c>
      <c r="W129" s="245">
        <f t="shared" ref="W129:W189" si="2">IF($V129="Critical Importance",20,IF($V129="Minor Importance",5,10))</f>
        <v>10</v>
      </c>
    </row>
    <row r="130" spans="1:23" ht="294" customHeight="1">
      <c r="A130" s="245" t="s">
        <v>184</v>
      </c>
      <c r="B130" s="245" t="s">
        <v>1127</v>
      </c>
      <c r="C130" s="245">
        <v>0</v>
      </c>
      <c r="D130" s="245">
        <v>0</v>
      </c>
      <c r="E130" s="245">
        <v>1</v>
      </c>
      <c r="F130" s="245">
        <v>0</v>
      </c>
      <c r="G130" s="245">
        <v>0</v>
      </c>
      <c r="H130" s="245">
        <v>0</v>
      </c>
      <c r="I130" s="245">
        <v>0</v>
      </c>
      <c r="J130" s="245">
        <v>0</v>
      </c>
      <c r="K130" s="245"/>
      <c r="L130" s="245" t="s">
        <v>598</v>
      </c>
      <c r="M130" s="245" t="s">
        <v>620</v>
      </c>
      <c r="N130" s="245" t="s">
        <v>820</v>
      </c>
      <c r="O130" s="245" t="s">
        <v>618</v>
      </c>
      <c r="P130" s="245" t="s">
        <v>1128</v>
      </c>
      <c r="Q130" s="245" t="s">
        <v>1129</v>
      </c>
      <c r="R130" s="245" t="s">
        <v>1130</v>
      </c>
      <c r="S130" s="245" t="s">
        <v>1131</v>
      </c>
      <c r="T130" s="245" t="s">
        <v>27</v>
      </c>
      <c r="U130" s="245" t="s">
        <v>620</v>
      </c>
      <c r="V130" s="245" t="s">
        <v>642</v>
      </c>
      <c r="W130" s="245">
        <f t="shared" si="2"/>
        <v>5</v>
      </c>
    </row>
    <row r="131" spans="1:23" ht="220.5" customHeight="1">
      <c r="A131" s="245" t="s">
        <v>185</v>
      </c>
      <c r="B131" s="245" t="s">
        <v>1132</v>
      </c>
      <c r="C131" s="245">
        <v>0</v>
      </c>
      <c r="D131" s="245">
        <v>0</v>
      </c>
      <c r="E131" s="245">
        <v>1</v>
      </c>
      <c r="F131" s="245">
        <v>0</v>
      </c>
      <c r="G131" s="245">
        <v>0</v>
      </c>
      <c r="H131" s="245">
        <v>0</v>
      </c>
      <c r="I131" s="245">
        <v>0</v>
      </c>
      <c r="J131" s="245">
        <v>1</v>
      </c>
      <c r="K131" s="245"/>
      <c r="L131" s="245" t="s">
        <v>598</v>
      </c>
      <c r="M131" s="245" t="s">
        <v>620</v>
      </c>
      <c r="N131" s="245" t="s">
        <v>820</v>
      </c>
      <c r="O131" s="245" t="s">
        <v>618</v>
      </c>
      <c r="P131" s="245" t="s">
        <v>1133</v>
      </c>
      <c r="Q131" s="245" t="s">
        <v>1134</v>
      </c>
      <c r="R131" s="245" t="s">
        <v>1135</v>
      </c>
      <c r="S131" s="245" t="s">
        <v>1075</v>
      </c>
      <c r="T131" s="245" t="s">
        <v>27</v>
      </c>
      <c r="U131" s="245" t="s">
        <v>620</v>
      </c>
      <c r="V131" s="245" t="s">
        <v>642</v>
      </c>
      <c r="W131" s="245">
        <f t="shared" si="2"/>
        <v>5</v>
      </c>
    </row>
    <row r="132" spans="1:23" ht="126">
      <c r="A132" s="245" t="s">
        <v>186</v>
      </c>
      <c r="B132" s="245" t="s">
        <v>1136</v>
      </c>
      <c r="C132" s="245">
        <v>0</v>
      </c>
      <c r="D132" s="245">
        <v>0</v>
      </c>
      <c r="E132" s="245">
        <v>1</v>
      </c>
      <c r="F132" s="245">
        <v>0</v>
      </c>
      <c r="G132" s="245">
        <v>0</v>
      </c>
      <c r="H132" s="245">
        <v>0</v>
      </c>
      <c r="I132" s="245">
        <v>0</v>
      </c>
      <c r="J132" s="245">
        <v>1</v>
      </c>
      <c r="K132" s="245"/>
      <c r="L132" s="245" t="s">
        <v>598</v>
      </c>
      <c r="M132" s="245" t="s">
        <v>620</v>
      </c>
      <c r="N132" s="245" t="s">
        <v>820</v>
      </c>
      <c r="O132" s="245" t="s">
        <v>618</v>
      </c>
      <c r="P132" s="245" t="s">
        <v>1137</v>
      </c>
      <c r="Q132" s="245" t="s">
        <v>1138</v>
      </c>
      <c r="R132" s="245" t="s">
        <v>1074</v>
      </c>
      <c r="S132" s="245" t="s">
        <v>1075</v>
      </c>
      <c r="T132" s="245" t="s">
        <v>27</v>
      </c>
      <c r="U132" s="245" t="s">
        <v>620</v>
      </c>
      <c r="V132" s="245" t="s">
        <v>642</v>
      </c>
      <c r="W132" s="245">
        <f t="shared" si="2"/>
        <v>5</v>
      </c>
    </row>
    <row r="133" spans="1:23" ht="168">
      <c r="A133" s="245" t="s">
        <v>188</v>
      </c>
      <c r="B133" s="245" t="s">
        <v>1139</v>
      </c>
      <c r="C133" s="245">
        <v>0</v>
      </c>
      <c r="D133" s="245">
        <v>0</v>
      </c>
      <c r="E133" s="245">
        <v>1</v>
      </c>
      <c r="F133" s="245">
        <v>0</v>
      </c>
      <c r="G133" s="245">
        <v>0</v>
      </c>
      <c r="H133" s="245">
        <v>0</v>
      </c>
      <c r="I133" s="245">
        <v>0</v>
      </c>
      <c r="J133" s="245">
        <v>1</v>
      </c>
      <c r="K133" s="245"/>
      <c r="L133" s="245" t="s">
        <v>598</v>
      </c>
      <c r="M133" s="245" t="s">
        <v>620</v>
      </c>
      <c r="N133" s="245" t="s">
        <v>820</v>
      </c>
      <c r="O133" s="245" t="s">
        <v>1140</v>
      </c>
      <c r="P133" s="245" t="s">
        <v>1141</v>
      </c>
      <c r="Q133" s="245" t="s">
        <v>1142</v>
      </c>
      <c r="R133" s="245" t="s">
        <v>1143</v>
      </c>
      <c r="S133" s="245" t="s">
        <v>1144</v>
      </c>
      <c r="T133" s="245" t="s">
        <v>27</v>
      </c>
      <c r="U133" s="245" t="s">
        <v>620</v>
      </c>
      <c r="V133" s="245" t="s">
        <v>642</v>
      </c>
      <c r="W133" s="245">
        <f t="shared" si="2"/>
        <v>5</v>
      </c>
    </row>
    <row r="134" spans="1:23" ht="224.1">
      <c r="A134" s="245" t="s">
        <v>189</v>
      </c>
      <c r="B134" s="245" t="s">
        <v>1145</v>
      </c>
      <c r="C134" s="245">
        <v>0</v>
      </c>
      <c r="D134" s="245">
        <v>0</v>
      </c>
      <c r="E134" s="245">
        <v>1</v>
      </c>
      <c r="F134" s="245">
        <v>0</v>
      </c>
      <c r="G134" s="245">
        <v>0</v>
      </c>
      <c r="H134" s="245">
        <v>0</v>
      </c>
      <c r="I134" s="245">
        <v>0</v>
      </c>
      <c r="J134" s="245">
        <v>0</v>
      </c>
      <c r="K134" s="245"/>
      <c r="L134" s="245" t="s">
        <v>598</v>
      </c>
      <c r="M134" s="245" t="s">
        <v>620</v>
      </c>
      <c r="N134" s="245" t="s">
        <v>820</v>
      </c>
      <c r="O134" s="245" t="s">
        <v>1146</v>
      </c>
      <c r="P134" s="245"/>
      <c r="Q134" s="245"/>
      <c r="R134" s="245" t="s">
        <v>1147</v>
      </c>
      <c r="S134" s="245" t="s">
        <v>1148</v>
      </c>
      <c r="T134" s="245" t="s">
        <v>27</v>
      </c>
      <c r="U134" s="245" t="s">
        <v>620</v>
      </c>
      <c r="V134" s="245" t="s">
        <v>642</v>
      </c>
      <c r="W134" s="245">
        <f t="shared" si="2"/>
        <v>5</v>
      </c>
    </row>
    <row r="135" spans="1:23" ht="252">
      <c r="A135" s="246" t="s">
        <v>216</v>
      </c>
      <c r="B135" s="245" t="s">
        <v>1149</v>
      </c>
      <c r="C135" s="245">
        <v>0</v>
      </c>
      <c r="D135" s="245">
        <v>0</v>
      </c>
      <c r="E135" s="245">
        <v>0</v>
      </c>
      <c r="F135" s="245">
        <v>1</v>
      </c>
      <c r="G135" s="245">
        <v>0</v>
      </c>
      <c r="H135" s="245">
        <v>0</v>
      </c>
      <c r="I135" s="245">
        <v>0</v>
      </c>
      <c r="J135" s="245">
        <v>1</v>
      </c>
      <c r="K135" s="245"/>
      <c r="L135" s="245" t="s">
        <v>1150</v>
      </c>
      <c r="M135" s="245" t="s">
        <v>620</v>
      </c>
      <c r="N135" s="245" t="s">
        <v>1151</v>
      </c>
      <c r="O135" s="245" t="s">
        <v>1152</v>
      </c>
      <c r="P135" s="245" t="s">
        <v>618</v>
      </c>
      <c r="Q135" s="245" t="s">
        <v>618</v>
      </c>
      <c r="R135" s="245" t="s">
        <v>1153</v>
      </c>
      <c r="S135" s="245" t="s">
        <v>1154</v>
      </c>
      <c r="T135" s="245" t="s">
        <v>27</v>
      </c>
      <c r="U135" s="245" t="s">
        <v>620</v>
      </c>
      <c r="V135" s="245"/>
      <c r="W135" s="245">
        <f t="shared" si="2"/>
        <v>10</v>
      </c>
    </row>
    <row r="136" spans="1:23" ht="392.1">
      <c r="A136" s="245" t="s">
        <v>218</v>
      </c>
      <c r="B136" s="245" t="s">
        <v>1155</v>
      </c>
      <c r="C136" s="245">
        <v>0</v>
      </c>
      <c r="D136" s="245">
        <v>0</v>
      </c>
      <c r="E136" s="245">
        <v>0</v>
      </c>
      <c r="F136" s="245">
        <v>1</v>
      </c>
      <c r="G136" s="245">
        <v>0</v>
      </c>
      <c r="H136" s="245">
        <v>0</v>
      </c>
      <c r="I136" s="245">
        <v>0</v>
      </c>
      <c r="J136" s="245">
        <v>0</v>
      </c>
      <c r="K136" s="245"/>
      <c r="L136" s="245" t="s">
        <v>819</v>
      </c>
      <c r="M136" s="245" t="s">
        <v>620</v>
      </c>
      <c r="N136" s="245" t="s">
        <v>618</v>
      </c>
      <c r="O136" s="245" t="s">
        <v>618</v>
      </c>
      <c r="P136" s="245" t="s">
        <v>618</v>
      </c>
      <c r="Q136" s="245" t="s">
        <v>1156</v>
      </c>
      <c r="R136" s="245" t="s">
        <v>1157</v>
      </c>
      <c r="S136" s="245" t="s">
        <v>1158</v>
      </c>
      <c r="T136" s="245" t="s">
        <v>27</v>
      </c>
      <c r="U136" s="245" t="s">
        <v>620</v>
      </c>
      <c r="V136" s="245" t="s">
        <v>692</v>
      </c>
      <c r="W136" s="245">
        <f t="shared" si="2"/>
        <v>10</v>
      </c>
    </row>
    <row r="137" spans="1:23" ht="339.75" customHeight="1">
      <c r="A137" s="246" t="s">
        <v>219</v>
      </c>
      <c r="B137" s="245" t="s">
        <v>1159</v>
      </c>
      <c r="C137" s="245">
        <v>0</v>
      </c>
      <c r="D137" s="245">
        <v>0</v>
      </c>
      <c r="E137" s="245">
        <v>0</v>
      </c>
      <c r="F137" s="245">
        <v>1</v>
      </c>
      <c r="G137" s="245">
        <v>0</v>
      </c>
      <c r="H137" s="245">
        <v>0</v>
      </c>
      <c r="I137" s="245">
        <v>0</v>
      </c>
      <c r="J137" s="245">
        <v>1</v>
      </c>
      <c r="K137" s="245"/>
      <c r="L137" s="245" t="s">
        <v>819</v>
      </c>
      <c r="M137" s="245" t="s">
        <v>620</v>
      </c>
      <c r="N137" s="245" t="s">
        <v>618</v>
      </c>
      <c r="O137" s="245" t="s">
        <v>1160</v>
      </c>
      <c r="P137" s="245" t="s">
        <v>1161</v>
      </c>
      <c r="Q137" s="245" t="s">
        <v>618</v>
      </c>
      <c r="R137" s="245" t="s">
        <v>1162</v>
      </c>
      <c r="S137" s="245" t="s">
        <v>1163</v>
      </c>
      <c r="T137" s="245" t="s">
        <v>27</v>
      </c>
      <c r="U137" s="245" t="s">
        <v>620</v>
      </c>
      <c r="V137" s="245" t="s">
        <v>692</v>
      </c>
      <c r="W137" s="245">
        <f t="shared" si="2"/>
        <v>10</v>
      </c>
    </row>
    <row r="138" spans="1:23" ht="186" customHeight="1">
      <c r="A138" s="245" t="s">
        <v>220</v>
      </c>
      <c r="B138" s="245" t="s">
        <v>1164</v>
      </c>
      <c r="C138" s="245">
        <v>0</v>
      </c>
      <c r="D138" s="245">
        <v>0</v>
      </c>
      <c r="E138" s="245">
        <v>0</v>
      </c>
      <c r="F138" s="245">
        <v>1</v>
      </c>
      <c r="G138" s="245">
        <v>0</v>
      </c>
      <c r="H138" s="245">
        <v>0</v>
      </c>
      <c r="I138" s="245">
        <v>0</v>
      </c>
      <c r="J138" s="245">
        <v>0</v>
      </c>
      <c r="K138" s="245"/>
      <c r="L138" s="245" t="s">
        <v>819</v>
      </c>
      <c r="M138" s="245" t="s">
        <v>620</v>
      </c>
      <c r="N138" s="245" t="s">
        <v>618</v>
      </c>
      <c r="O138" s="245" t="s">
        <v>618</v>
      </c>
      <c r="P138" s="245" t="s">
        <v>1165</v>
      </c>
      <c r="Q138" s="245" t="s">
        <v>1166</v>
      </c>
      <c r="R138" s="245" t="s">
        <v>1167</v>
      </c>
      <c r="S138" s="245" t="s">
        <v>1168</v>
      </c>
      <c r="T138" s="245" t="s">
        <v>27</v>
      </c>
      <c r="U138" s="245" t="s">
        <v>620</v>
      </c>
      <c r="V138" s="245" t="s">
        <v>692</v>
      </c>
      <c r="W138" s="245">
        <f t="shared" si="2"/>
        <v>10</v>
      </c>
    </row>
    <row r="139" spans="1:23" ht="168">
      <c r="A139" s="246" t="s">
        <v>221</v>
      </c>
      <c r="B139" s="245" t="s">
        <v>1169</v>
      </c>
      <c r="C139" s="245">
        <v>0</v>
      </c>
      <c r="D139" s="245">
        <v>0</v>
      </c>
      <c r="E139" s="245">
        <v>0</v>
      </c>
      <c r="F139" s="245">
        <v>1</v>
      </c>
      <c r="G139" s="245">
        <v>0</v>
      </c>
      <c r="H139" s="245">
        <v>0</v>
      </c>
      <c r="I139" s="245">
        <v>0</v>
      </c>
      <c r="J139" s="245">
        <v>0</v>
      </c>
      <c r="K139" s="245"/>
      <c r="L139" s="245" t="s">
        <v>819</v>
      </c>
      <c r="M139" s="245" t="s">
        <v>620</v>
      </c>
      <c r="N139" s="245" t="s">
        <v>618</v>
      </c>
      <c r="O139" s="245" t="s">
        <v>618</v>
      </c>
      <c r="P139" s="245" t="s">
        <v>1170</v>
      </c>
      <c r="Q139" s="245" t="s">
        <v>1171</v>
      </c>
      <c r="R139" s="245" t="s">
        <v>1172</v>
      </c>
      <c r="S139" s="245" t="s">
        <v>1173</v>
      </c>
      <c r="T139" s="245" t="s">
        <v>27</v>
      </c>
      <c r="U139" s="245" t="s">
        <v>620</v>
      </c>
      <c r="V139" s="245" t="s">
        <v>692</v>
      </c>
      <c r="W139" s="245">
        <f t="shared" si="2"/>
        <v>10</v>
      </c>
    </row>
    <row r="140" spans="1:23" ht="168">
      <c r="A140" s="245" t="s">
        <v>222</v>
      </c>
      <c r="B140" s="245" t="s">
        <v>1174</v>
      </c>
      <c r="C140" s="245">
        <v>0</v>
      </c>
      <c r="D140" s="245">
        <v>0</v>
      </c>
      <c r="E140" s="245">
        <v>0</v>
      </c>
      <c r="F140" s="245">
        <v>1</v>
      </c>
      <c r="G140" s="245">
        <v>0</v>
      </c>
      <c r="H140" s="245">
        <v>0</v>
      </c>
      <c r="I140" s="245">
        <v>0</v>
      </c>
      <c r="J140" s="245">
        <v>0</v>
      </c>
      <c r="K140" s="245"/>
      <c r="L140" s="245" t="s">
        <v>819</v>
      </c>
      <c r="M140" s="245" t="s">
        <v>620</v>
      </c>
      <c r="N140" s="245" t="s">
        <v>618</v>
      </c>
      <c r="O140" s="245" t="s">
        <v>618</v>
      </c>
      <c r="P140" s="245" t="s">
        <v>1175</v>
      </c>
      <c r="Q140" s="245" t="s">
        <v>618</v>
      </c>
      <c r="R140" s="245" t="s">
        <v>1172</v>
      </c>
      <c r="S140" s="245" t="s">
        <v>1173</v>
      </c>
      <c r="T140" s="245" t="s">
        <v>27</v>
      </c>
      <c r="U140" s="245" t="s">
        <v>620</v>
      </c>
      <c r="V140" s="245" t="s">
        <v>636</v>
      </c>
      <c r="W140" s="245">
        <f t="shared" si="2"/>
        <v>20</v>
      </c>
    </row>
    <row r="141" spans="1:23" ht="214.5" customHeight="1">
      <c r="A141" s="246" t="s">
        <v>223</v>
      </c>
      <c r="B141" s="245" t="s">
        <v>1176</v>
      </c>
      <c r="C141" s="245">
        <v>0</v>
      </c>
      <c r="D141" s="245">
        <v>0</v>
      </c>
      <c r="E141" s="245">
        <v>0</v>
      </c>
      <c r="F141" s="245">
        <v>1</v>
      </c>
      <c r="G141" s="245">
        <v>0</v>
      </c>
      <c r="H141" s="245">
        <v>0</v>
      </c>
      <c r="I141" s="245">
        <v>0</v>
      </c>
      <c r="J141" s="245">
        <v>0</v>
      </c>
      <c r="K141" s="245"/>
      <c r="L141" s="245" t="s">
        <v>819</v>
      </c>
      <c r="M141" s="245" t="s">
        <v>620</v>
      </c>
      <c r="N141" s="245" t="s">
        <v>618</v>
      </c>
      <c r="O141" s="245" t="s">
        <v>618</v>
      </c>
      <c r="P141" s="245" t="s">
        <v>1177</v>
      </c>
      <c r="Q141" s="245" t="s">
        <v>1178</v>
      </c>
      <c r="R141" s="245" t="s">
        <v>1179</v>
      </c>
      <c r="S141" s="245" t="s">
        <v>1180</v>
      </c>
      <c r="T141" s="245" t="s">
        <v>27</v>
      </c>
      <c r="U141" s="245" t="s">
        <v>620</v>
      </c>
      <c r="V141" s="245" t="s">
        <v>692</v>
      </c>
      <c r="W141" s="245">
        <f t="shared" si="2"/>
        <v>10</v>
      </c>
    </row>
    <row r="142" spans="1:23" ht="69.95">
      <c r="A142" s="245" t="s">
        <v>225</v>
      </c>
      <c r="B142" s="245" t="s">
        <v>1181</v>
      </c>
      <c r="C142" s="245">
        <v>0</v>
      </c>
      <c r="D142" s="245">
        <v>0</v>
      </c>
      <c r="E142" s="245">
        <v>0</v>
      </c>
      <c r="F142" s="245">
        <v>1</v>
      </c>
      <c r="G142" s="245">
        <v>0</v>
      </c>
      <c r="H142" s="245">
        <v>0</v>
      </c>
      <c r="I142" s="245">
        <v>0</v>
      </c>
      <c r="J142" s="245">
        <v>0</v>
      </c>
      <c r="K142" s="245"/>
      <c r="L142" s="245" t="s">
        <v>819</v>
      </c>
      <c r="M142" s="245" t="s">
        <v>620</v>
      </c>
      <c r="N142" s="245" t="s">
        <v>618</v>
      </c>
      <c r="O142" s="245" t="s">
        <v>618</v>
      </c>
      <c r="P142" s="245" t="s">
        <v>1182</v>
      </c>
      <c r="Q142" s="245" t="s">
        <v>1183</v>
      </c>
      <c r="R142" s="245" t="s">
        <v>1184</v>
      </c>
      <c r="S142" s="245" t="s">
        <v>1185</v>
      </c>
      <c r="T142" s="245" t="s">
        <v>27</v>
      </c>
      <c r="U142" s="245" t="s">
        <v>620</v>
      </c>
      <c r="V142" s="245" t="s">
        <v>692</v>
      </c>
      <c r="W142" s="245">
        <f t="shared" si="2"/>
        <v>10</v>
      </c>
    </row>
    <row r="143" spans="1:23" ht="69.95">
      <c r="A143" s="246" t="s">
        <v>227</v>
      </c>
      <c r="B143" s="245" t="s">
        <v>1186</v>
      </c>
      <c r="C143" s="245">
        <v>0</v>
      </c>
      <c r="D143" s="245">
        <v>0</v>
      </c>
      <c r="E143" s="245">
        <v>0</v>
      </c>
      <c r="F143" s="245">
        <v>1</v>
      </c>
      <c r="G143" s="245">
        <v>0</v>
      </c>
      <c r="H143" s="245">
        <v>0</v>
      </c>
      <c r="I143" s="245">
        <v>0</v>
      </c>
      <c r="J143" s="245">
        <v>0</v>
      </c>
      <c r="K143" s="245"/>
      <c r="L143" s="245" t="s">
        <v>819</v>
      </c>
      <c r="M143" s="245" t="s">
        <v>620</v>
      </c>
      <c r="N143" s="245" t="s">
        <v>618</v>
      </c>
      <c r="O143" s="245" t="s">
        <v>618</v>
      </c>
      <c r="P143" s="245" t="s">
        <v>1187</v>
      </c>
      <c r="Q143" s="245" t="s">
        <v>1188</v>
      </c>
      <c r="R143" s="245" t="s">
        <v>1184</v>
      </c>
      <c r="S143" s="245" t="s">
        <v>1185</v>
      </c>
      <c r="T143" s="245" t="s">
        <v>27</v>
      </c>
      <c r="U143" s="245" t="s">
        <v>620</v>
      </c>
      <c r="V143" s="245" t="s">
        <v>692</v>
      </c>
      <c r="W143" s="245">
        <f t="shared" si="2"/>
        <v>10</v>
      </c>
    </row>
    <row r="144" spans="1:23" ht="192.75" customHeight="1">
      <c r="A144" s="245" t="s">
        <v>228</v>
      </c>
      <c r="B144" s="245" t="s">
        <v>1189</v>
      </c>
      <c r="C144" s="245">
        <v>0</v>
      </c>
      <c r="D144" s="245">
        <v>0</v>
      </c>
      <c r="E144" s="245">
        <v>0</v>
      </c>
      <c r="F144" s="245">
        <v>1</v>
      </c>
      <c r="G144" s="245">
        <v>0</v>
      </c>
      <c r="H144" s="245">
        <v>0</v>
      </c>
      <c r="I144" s="245">
        <v>0</v>
      </c>
      <c r="J144" s="245">
        <v>0</v>
      </c>
      <c r="K144" s="245"/>
      <c r="L144" s="245" t="s">
        <v>819</v>
      </c>
      <c r="M144" s="245" t="s">
        <v>620</v>
      </c>
      <c r="N144" s="245" t="s">
        <v>618</v>
      </c>
      <c r="O144" s="245" t="s">
        <v>618</v>
      </c>
      <c r="P144" s="245" t="s">
        <v>1190</v>
      </c>
      <c r="Q144" s="245" t="s">
        <v>1191</v>
      </c>
      <c r="R144" s="245" t="s">
        <v>1192</v>
      </c>
      <c r="S144" s="245" t="s">
        <v>1193</v>
      </c>
      <c r="T144" s="245" t="s">
        <v>27</v>
      </c>
      <c r="U144" s="245" t="s">
        <v>620</v>
      </c>
      <c r="V144" s="245" t="s">
        <v>636</v>
      </c>
      <c r="W144" s="245">
        <f t="shared" si="2"/>
        <v>20</v>
      </c>
    </row>
    <row r="145" spans="1:23" ht="140.1">
      <c r="A145" s="246" t="s">
        <v>229</v>
      </c>
      <c r="B145" s="245" t="s">
        <v>1194</v>
      </c>
      <c r="C145" s="245">
        <v>0</v>
      </c>
      <c r="D145" s="245">
        <v>0</v>
      </c>
      <c r="E145" s="245">
        <v>0</v>
      </c>
      <c r="F145" s="245">
        <v>1</v>
      </c>
      <c r="G145" s="245">
        <v>0</v>
      </c>
      <c r="H145" s="245">
        <v>0</v>
      </c>
      <c r="I145" s="245">
        <v>0</v>
      </c>
      <c r="J145" s="245">
        <v>0</v>
      </c>
      <c r="K145" s="245"/>
      <c r="L145" s="245" t="s">
        <v>819</v>
      </c>
      <c r="M145" s="245" t="s">
        <v>620</v>
      </c>
      <c r="N145" s="245" t="s">
        <v>618</v>
      </c>
      <c r="O145" s="245"/>
      <c r="P145" s="245" t="s">
        <v>618</v>
      </c>
      <c r="Q145" s="245" t="s">
        <v>618</v>
      </c>
      <c r="R145" s="245" t="s">
        <v>1195</v>
      </c>
      <c r="S145" s="245" t="s">
        <v>1196</v>
      </c>
      <c r="T145" s="245" t="s">
        <v>27</v>
      </c>
      <c r="U145" s="245" t="s">
        <v>620</v>
      </c>
      <c r="V145" s="245" t="s">
        <v>692</v>
      </c>
      <c r="W145" s="245">
        <f t="shared" si="2"/>
        <v>10</v>
      </c>
    </row>
    <row r="146" spans="1:23" ht="69.95">
      <c r="A146" s="245" t="s">
        <v>230</v>
      </c>
      <c r="B146" s="245" t="s">
        <v>1197</v>
      </c>
      <c r="C146" s="245">
        <v>0</v>
      </c>
      <c r="D146" s="245">
        <v>0</v>
      </c>
      <c r="E146" s="245">
        <v>0</v>
      </c>
      <c r="F146" s="245">
        <v>1</v>
      </c>
      <c r="G146" s="245">
        <v>0</v>
      </c>
      <c r="H146" s="245">
        <v>0</v>
      </c>
      <c r="I146" s="245">
        <v>0</v>
      </c>
      <c r="J146" s="245">
        <v>0</v>
      </c>
      <c r="K146" s="245"/>
      <c r="L146" s="245" t="s">
        <v>819</v>
      </c>
      <c r="M146" s="245" t="s">
        <v>620</v>
      </c>
      <c r="N146" s="245" t="s">
        <v>618</v>
      </c>
      <c r="O146" s="245" t="s">
        <v>1198</v>
      </c>
      <c r="P146" s="245" t="s">
        <v>618</v>
      </c>
      <c r="Q146" s="245" t="s">
        <v>1199</v>
      </c>
      <c r="R146" s="245" t="s">
        <v>1184</v>
      </c>
      <c r="S146" s="245" t="s">
        <v>1185</v>
      </c>
      <c r="T146" s="245" t="s">
        <v>27</v>
      </c>
      <c r="U146" s="245" t="s">
        <v>620</v>
      </c>
      <c r="V146" s="245" t="s">
        <v>692</v>
      </c>
      <c r="W146" s="245">
        <f t="shared" si="2"/>
        <v>10</v>
      </c>
    </row>
    <row r="147" spans="1:23" ht="69.95">
      <c r="A147" s="246" t="s">
        <v>231</v>
      </c>
      <c r="B147" s="245" t="s">
        <v>1200</v>
      </c>
      <c r="C147" s="245">
        <v>0</v>
      </c>
      <c r="D147" s="245">
        <v>0</v>
      </c>
      <c r="E147" s="245">
        <v>0</v>
      </c>
      <c r="F147" s="245">
        <v>1</v>
      </c>
      <c r="G147" s="245">
        <v>0</v>
      </c>
      <c r="H147" s="245">
        <v>0</v>
      </c>
      <c r="I147" s="245">
        <v>0</v>
      </c>
      <c r="J147" s="245">
        <v>0</v>
      </c>
      <c r="K147" s="245"/>
      <c r="L147" s="245" t="s">
        <v>819</v>
      </c>
      <c r="M147" s="245" t="s">
        <v>620</v>
      </c>
      <c r="N147" s="245" t="s">
        <v>618</v>
      </c>
      <c r="O147" s="245" t="s">
        <v>618</v>
      </c>
      <c r="P147" s="245" t="s">
        <v>1201</v>
      </c>
      <c r="Q147" s="245" t="s">
        <v>1202</v>
      </c>
      <c r="R147" s="245" t="s">
        <v>1184</v>
      </c>
      <c r="S147" s="245" t="s">
        <v>1185</v>
      </c>
      <c r="T147" s="245" t="s">
        <v>27</v>
      </c>
      <c r="U147" s="245" t="s">
        <v>620</v>
      </c>
      <c r="V147" s="245" t="s">
        <v>692</v>
      </c>
      <c r="W147" s="245">
        <f t="shared" si="2"/>
        <v>10</v>
      </c>
    </row>
    <row r="148" spans="1:23" ht="111.95">
      <c r="A148" s="245" t="s">
        <v>232</v>
      </c>
      <c r="B148" s="245" t="s">
        <v>1203</v>
      </c>
      <c r="C148" s="245">
        <v>0</v>
      </c>
      <c r="D148" s="245">
        <v>0</v>
      </c>
      <c r="E148" s="245">
        <v>0</v>
      </c>
      <c r="F148" s="245">
        <v>1</v>
      </c>
      <c r="G148" s="245">
        <v>0</v>
      </c>
      <c r="H148" s="245">
        <v>0</v>
      </c>
      <c r="I148" s="245">
        <v>0</v>
      </c>
      <c r="J148" s="245">
        <v>0</v>
      </c>
      <c r="K148" s="245"/>
      <c r="L148" s="245" t="s">
        <v>819</v>
      </c>
      <c r="M148" s="245" t="s">
        <v>620</v>
      </c>
      <c r="N148" s="245" t="s">
        <v>618</v>
      </c>
      <c r="O148" s="245" t="s">
        <v>618</v>
      </c>
      <c r="P148" s="245" t="s">
        <v>1204</v>
      </c>
      <c r="Q148" s="245" t="s">
        <v>1205</v>
      </c>
      <c r="R148" s="245" t="s">
        <v>963</v>
      </c>
      <c r="S148" s="245" t="s">
        <v>964</v>
      </c>
      <c r="T148" s="245" t="s">
        <v>27</v>
      </c>
      <c r="U148" s="245" t="s">
        <v>620</v>
      </c>
      <c r="V148" s="245" t="s">
        <v>692</v>
      </c>
      <c r="W148" s="245">
        <f t="shared" si="2"/>
        <v>10</v>
      </c>
    </row>
    <row r="149" spans="1:23" ht="69.95">
      <c r="A149" s="246" t="s">
        <v>234</v>
      </c>
      <c r="B149" s="245" t="s">
        <v>1206</v>
      </c>
      <c r="C149" s="245">
        <v>0</v>
      </c>
      <c r="D149" s="245">
        <v>0</v>
      </c>
      <c r="E149" s="245">
        <v>0</v>
      </c>
      <c r="F149" s="245">
        <v>1</v>
      </c>
      <c r="G149" s="245">
        <v>0</v>
      </c>
      <c r="H149" s="245">
        <v>0</v>
      </c>
      <c r="I149" s="245">
        <v>0</v>
      </c>
      <c r="J149" s="245">
        <v>0</v>
      </c>
      <c r="K149" s="245"/>
      <c r="L149" s="245" t="s">
        <v>819</v>
      </c>
      <c r="M149" s="245" t="s">
        <v>620</v>
      </c>
      <c r="N149" s="245" t="s">
        <v>618</v>
      </c>
      <c r="O149" s="245" t="s">
        <v>618</v>
      </c>
      <c r="P149" s="245" t="s">
        <v>1207</v>
      </c>
      <c r="Q149" s="245" t="s">
        <v>618</v>
      </c>
      <c r="R149" s="245" t="s">
        <v>1208</v>
      </c>
      <c r="S149" s="245" t="s">
        <v>1209</v>
      </c>
      <c r="T149" s="245" t="s">
        <v>27</v>
      </c>
      <c r="U149" s="245" t="s">
        <v>620</v>
      </c>
      <c r="V149" s="245" t="s">
        <v>692</v>
      </c>
      <c r="W149" s="245">
        <f t="shared" si="2"/>
        <v>10</v>
      </c>
    </row>
    <row r="150" spans="1:23" ht="224.1">
      <c r="A150" s="245" t="s">
        <v>235</v>
      </c>
      <c r="B150" s="245" t="s">
        <v>1210</v>
      </c>
      <c r="C150" s="245">
        <v>0</v>
      </c>
      <c r="D150" s="245">
        <v>0</v>
      </c>
      <c r="E150" s="245">
        <v>0</v>
      </c>
      <c r="F150" s="245">
        <v>1</v>
      </c>
      <c r="G150" s="245">
        <v>0</v>
      </c>
      <c r="H150" s="245">
        <v>0</v>
      </c>
      <c r="I150" s="245">
        <v>0</v>
      </c>
      <c r="J150" s="245">
        <v>0</v>
      </c>
      <c r="K150" s="245"/>
      <c r="L150" s="245" t="s">
        <v>819</v>
      </c>
      <c r="M150" s="245" t="s">
        <v>620</v>
      </c>
      <c r="N150" s="245" t="s">
        <v>618</v>
      </c>
      <c r="O150" s="245" t="s">
        <v>1211</v>
      </c>
      <c r="P150" s="245" t="s">
        <v>618</v>
      </c>
      <c r="Q150" s="245" t="s">
        <v>618</v>
      </c>
      <c r="R150" s="245" t="s">
        <v>1147</v>
      </c>
      <c r="S150" s="245" t="s">
        <v>1148</v>
      </c>
      <c r="T150" s="245" t="s">
        <v>43</v>
      </c>
      <c r="U150" s="245" t="s">
        <v>620</v>
      </c>
      <c r="V150" s="245" t="s">
        <v>692</v>
      </c>
      <c r="W150" s="245">
        <f t="shared" si="2"/>
        <v>10</v>
      </c>
    </row>
    <row r="151" spans="1:23" ht="183" customHeight="1">
      <c r="A151" s="245" t="s">
        <v>236</v>
      </c>
      <c r="B151" s="245" t="s">
        <v>1212</v>
      </c>
      <c r="C151" s="245">
        <v>0</v>
      </c>
      <c r="D151" s="245">
        <v>0</v>
      </c>
      <c r="E151" s="245">
        <v>0</v>
      </c>
      <c r="F151" s="245">
        <v>1</v>
      </c>
      <c r="G151" s="245">
        <v>0</v>
      </c>
      <c r="H151" s="245">
        <v>0</v>
      </c>
      <c r="I151" s="245">
        <v>0</v>
      </c>
      <c r="J151" s="245">
        <v>1</v>
      </c>
      <c r="K151" s="245"/>
      <c r="L151" s="245" t="s">
        <v>819</v>
      </c>
      <c r="M151" s="245" t="s">
        <v>620</v>
      </c>
      <c r="N151" s="245" t="s">
        <v>820</v>
      </c>
      <c r="O151" s="245" t="s">
        <v>618</v>
      </c>
      <c r="P151" s="245" t="s">
        <v>1213</v>
      </c>
      <c r="Q151" s="245" t="s">
        <v>1214</v>
      </c>
      <c r="R151" s="245" t="s">
        <v>1215</v>
      </c>
      <c r="S151" s="245" t="s">
        <v>1216</v>
      </c>
      <c r="T151" s="245" t="s">
        <v>27</v>
      </c>
      <c r="U151" s="245" t="s">
        <v>620</v>
      </c>
      <c r="V151" s="245" t="s">
        <v>636</v>
      </c>
      <c r="W151" s="245">
        <f t="shared" si="2"/>
        <v>20</v>
      </c>
    </row>
    <row r="152" spans="1:23" ht="181.5" customHeight="1">
      <c r="A152" s="245" t="s">
        <v>237</v>
      </c>
      <c r="B152" s="245" t="s">
        <v>1217</v>
      </c>
      <c r="C152" s="245">
        <v>0</v>
      </c>
      <c r="D152" s="245">
        <v>0</v>
      </c>
      <c r="E152" s="245">
        <v>0</v>
      </c>
      <c r="F152" s="245">
        <v>1</v>
      </c>
      <c r="G152" s="245">
        <v>0</v>
      </c>
      <c r="H152" s="245">
        <v>0</v>
      </c>
      <c r="I152" s="245">
        <v>0</v>
      </c>
      <c r="J152" s="245">
        <v>1</v>
      </c>
      <c r="K152" s="245"/>
      <c r="L152" s="245" t="s">
        <v>819</v>
      </c>
      <c r="M152" s="245" t="s">
        <v>620</v>
      </c>
      <c r="N152" s="245" t="s">
        <v>820</v>
      </c>
      <c r="O152" s="245" t="s">
        <v>618</v>
      </c>
      <c r="P152" s="245" t="s">
        <v>1218</v>
      </c>
      <c r="Q152" s="245" t="s">
        <v>1219</v>
      </c>
      <c r="R152" s="245" t="s">
        <v>1220</v>
      </c>
      <c r="S152" s="245" t="s">
        <v>1221</v>
      </c>
      <c r="T152" s="245" t="s">
        <v>27</v>
      </c>
      <c r="U152" s="245" t="s">
        <v>620</v>
      </c>
      <c r="V152" s="245" t="s">
        <v>636</v>
      </c>
      <c r="W152" s="245">
        <f t="shared" si="2"/>
        <v>20</v>
      </c>
    </row>
    <row r="153" spans="1:23" ht="204.75" customHeight="1">
      <c r="A153" s="245" t="s">
        <v>238</v>
      </c>
      <c r="B153" s="245" t="s">
        <v>1222</v>
      </c>
      <c r="C153" s="245">
        <v>0</v>
      </c>
      <c r="D153" s="245">
        <v>0</v>
      </c>
      <c r="E153" s="245">
        <v>0</v>
      </c>
      <c r="F153" s="245">
        <v>1</v>
      </c>
      <c r="G153" s="245">
        <v>0</v>
      </c>
      <c r="H153" s="245">
        <v>0</v>
      </c>
      <c r="I153" s="245">
        <v>0</v>
      </c>
      <c r="J153" s="245">
        <v>1</v>
      </c>
      <c r="K153" s="245"/>
      <c r="L153" s="245" t="s">
        <v>819</v>
      </c>
      <c r="M153" s="245" t="s">
        <v>620</v>
      </c>
      <c r="N153" s="245" t="s">
        <v>820</v>
      </c>
      <c r="O153" s="245" t="s">
        <v>618</v>
      </c>
      <c r="P153" s="245" t="s">
        <v>1223</v>
      </c>
      <c r="Q153" s="245" t="s">
        <v>1224</v>
      </c>
      <c r="R153" s="245" t="s">
        <v>1225</v>
      </c>
      <c r="S153" s="245" t="s">
        <v>1226</v>
      </c>
      <c r="T153" s="245" t="s">
        <v>27</v>
      </c>
      <c r="U153" s="245" t="s">
        <v>620</v>
      </c>
      <c r="V153" s="245" t="s">
        <v>636</v>
      </c>
      <c r="W153" s="245">
        <f t="shared" si="2"/>
        <v>20</v>
      </c>
    </row>
    <row r="154" spans="1:23" ht="203.25" customHeight="1">
      <c r="A154" s="245" t="s">
        <v>239</v>
      </c>
      <c r="B154" s="245" t="s">
        <v>1227</v>
      </c>
      <c r="C154" s="245">
        <v>0</v>
      </c>
      <c r="D154" s="245">
        <v>0</v>
      </c>
      <c r="E154" s="245">
        <v>0</v>
      </c>
      <c r="F154" s="245">
        <v>1</v>
      </c>
      <c r="G154" s="245">
        <v>0</v>
      </c>
      <c r="H154" s="245">
        <v>0</v>
      </c>
      <c r="I154" s="245">
        <v>0</v>
      </c>
      <c r="J154" s="245">
        <v>0</v>
      </c>
      <c r="K154" s="245"/>
      <c r="L154" s="245" t="s">
        <v>819</v>
      </c>
      <c r="M154" s="245" t="s">
        <v>620</v>
      </c>
      <c r="N154" s="245" t="s">
        <v>820</v>
      </c>
      <c r="O154" s="245" t="s">
        <v>618</v>
      </c>
      <c r="P154" s="245" t="s">
        <v>1228</v>
      </c>
      <c r="Q154" s="245" t="s">
        <v>1229</v>
      </c>
      <c r="R154" s="245" t="s">
        <v>1225</v>
      </c>
      <c r="S154" s="245" t="s">
        <v>1230</v>
      </c>
      <c r="T154" s="245" t="s">
        <v>27</v>
      </c>
      <c r="U154" s="245" t="s">
        <v>620</v>
      </c>
      <c r="V154" s="245" t="s">
        <v>636</v>
      </c>
      <c r="W154" s="245">
        <f t="shared" si="2"/>
        <v>20</v>
      </c>
    </row>
    <row r="155" spans="1:23" ht="168">
      <c r="A155" s="245" t="s">
        <v>240</v>
      </c>
      <c r="B155" s="245" t="s">
        <v>1231</v>
      </c>
      <c r="C155" s="245">
        <v>0</v>
      </c>
      <c r="D155" s="245">
        <v>0</v>
      </c>
      <c r="E155" s="245">
        <v>0</v>
      </c>
      <c r="F155" s="245">
        <v>1</v>
      </c>
      <c r="G155" s="245">
        <v>0</v>
      </c>
      <c r="H155" s="245">
        <v>0</v>
      </c>
      <c r="I155" s="245">
        <v>0</v>
      </c>
      <c r="J155" s="245">
        <v>0</v>
      </c>
      <c r="K155" s="245"/>
      <c r="L155" s="245" t="s">
        <v>819</v>
      </c>
      <c r="M155" s="245" t="s">
        <v>620</v>
      </c>
      <c r="N155" s="245" t="s">
        <v>820</v>
      </c>
      <c r="O155" s="245" t="s">
        <v>618</v>
      </c>
      <c r="P155" s="245" t="s">
        <v>1232</v>
      </c>
      <c r="Q155" s="245" t="s">
        <v>1233</v>
      </c>
      <c r="R155" s="245" t="s">
        <v>1234</v>
      </c>
      <c r="S155" s="245" t="s">
        <v>1235</v>
      </c>
      <c r="T155" s="245" t="s">
        <v>27</v>
      </c>
      <c r="U155" s="245" t="s">
        <v>620</v>
      </c>
      <c r="V155" s="245" t="s">
        <v>636</v>
      </c>
      <c r="W155" s="245">
        <f t="shared" si="2"/>
        <v>20</v>
      </c>
    </row>
    <row r="156" spans="1:23" ht="165.75" customHeight="1">
      <c r="A156" s="245" t="s">
        <v>241</v>
      </c>
      <c r="B156" s="245" t="s">
        <v>1236</v>
      </c>
      <c r="C156" s="245">
        <v>0</v>
      </c>
      <c r="D156" s="245">
        <v>0</v>
      </c>
      <c r="E156" s="245">
        <v>0</v>
      </c>
      <c r="F156" s="245">
        <v>1</v>
      </c>
      <c r="G156" s="245">
        <v>0</v>
      </c>
      <c r="H156" s="245">
        <v>0</v>
      </c>
      <c r="I156" s="245">
        <v>0</v>
      </c>
      <c r="J156" s="245">
        <v>1</v>
      </c>
      <c r="K156" s="245"/>
      <c r="L156" s="245" t="s">
        <v>819</v>
      </c>
      <c r="M156" s="245" t="s">
        <v>620</v>
      </c>
      <c r="N156" s="245" t="s">
        <v>820</v>
      </c>
      <c r="O156" s="245" t="s">
        <v>618</v>
      </c>
      <c r="P156" s="245" t="s">
        <v>1237</v>
      </c>
      <c r="Q156" s="245" t="s">
        <v>1238</v>
      </c>
      <c r="R156" s="245" t="s">
        <v>1239</v>
      </c>
      <c r="S156" s="245" t="s">
        <v>1240</v>
      </c>
      <c r="T156" s="245" t="s">
        <v>27</v>
      </c>
      <c r="U156" s="245" t="s">
        <v>620</v>
      </c>
      <c r="V156" s="245" t="s">
        <v>692</v>
      </c>
      <c r="W156" s="245">
        <f t="shared" si="2"/>
        <v>10</v>
      </c>
    </row>
    <row r="157" spans="1:23" ht="216" customHeight="1">
      <c r="A157" s="245" t="s">
        <v>243</v>
      </c>
      <c r="B157" s="245" t="s">
        <v>1241</v>
      </c>
      <c r="C157" s="245">
        <v>0</v>
      </c>
      <c r="D157" s="245">
        <v>0</v>
      </c>
      <c r="E157" s="245">
        <v>0</v>
      </c>
      <c r="F157" s="245">
        <v>1</v>
      </c>
      <c r="G157" s="245">
        <v>0</v>
      </c>
      <c r="H157" s="245">
        <v>0</v>
      </c>
      <c r="I157" s="245">
        <v>0</v>
      </c>
      <c r="J157" s="245">
        <v>1</v>
      </c>
      <c r="K157" s="245"/>
      <c r="L157" s="245" t="s">
        <v>819</v>
      </c>
      <c r="M157" s="245" t="s">
        <v>620</v>
      </c>
      <c r="N157" s="245" t="s">
        <v>820</v>
      </c>
      <c r="O157" s="245" t="s">
        <v>618</v>
      </c>
      <c r="P157" s="245" t="s">
        <v>1242</v>
      </c>
      <c r="Q157" s="245" t="s">
        <v>1243</v>
      </c>
      <c r="R157" s="245" t="s">
        <v>1244</v>
      </c>
      <c r="S157" s="245" t="s">
        <v>1245</v>
      </c>
      <c r="T157" s="245" t="s">
        <v>27</v>
      </c>
      <c r="U157" s="245" t="s">
        <v>620</v>
      </c>
      <c r="V157" s="245" t="s">
        <v>692</v>
      </c>
      <c r="W157" s="245">
        <f t="shared" si="2"/>
        <v>10</v>
      </c>
    </row>
    <row r="158" spans="1:23" ht="210.75" customHeight="1">
      <c r="A158" s="245" t="s">
        <v>244</v>
      </c>
      <c r="B158" s="245" t="s">
        <v>1246</v>
      </c>
      <c r="C158" s="245">
        <v>0</v>
      </c>
      <c r="D158" s="245">
        <v>0</v>
      </c>
      <c r="E158" s="245">
        <v>0</v>
      </c>
      <c r="F158" s="245">
        <v>1</v>
      </c>
      <c r="G158" s="245">
        <v>0</v>
      </c>
      <c r="H158" s="245">
        <v>0</v>
      </c>
      <c r="I158" s="245">
        <v>0</v>
      </c>
      <c r="J158" s="245">
        <v>0</v>
      </c>
      <c r="K158" s="245"/>
      <c r="L158" s="245" t="s">
        <v>819</v>
      </c>
      <c r="M158" s="245" t="s">
        <v>620</v>
      </c>
      <c r="N158" s="245" t="s">
        <v>820</v>
      </c>
      <c r="O158" s="245" t="s">
        <v>618</v>
      </c>
      <c r="P158" s="245" t="s">
        <v>1247</v>
      </c>
      <c r="Q158" s="245" t="s">
        <v>1248</v>
      </c>
      <c r="R158" s="245" t="s">
        <v>1244</v>
      </c>
      <c r="S158" s="245" t="s">
        <v>1249</v>
      </c>
      <c r="T158" s="245" t="s">
        <v>27</v>
      </c>
      <c r="U158" s="245" t="s">
        <v>620</v>
      </c>
      <c r="V158" s="245" t="s">
        <v>692</v>
      </c>
      <c r="W158" s="245">
        <f t="shared" si="2"/>
        <v>10</v>
      </c>
    </row>
    <row r="159" spans="1:23" ht="175.5" customHeight="1">
      <c r="A159" s="245" t="s">
        <v>245</v>
      </c>
      <c r="B159" s="245" t="s">
        <v>1250</v>
      </c>
      <c r="C159" s="245">
        <v>0</v>
      </c>
      <c r="D159" s="245">
        <v>0</v>
      </c>
      <c r="E159" s="245">
        <v>0</v>
      </c>
      <c r="F159" s="245">
        <v>1</v>
      </c>
      <c r="G159" s="245">
        <v>0</v>
      </c>
      <c r="H159" s="245">
        <v>0</v>
      </c>
      <c r="I159" s="245">
        <v>0</v>
      </c>
      <c r="J159" s="245">
        <v>0</v>
      </c>
      <c r="K159" s="245"/>
      <c r="L159" s="245" t="s">
        <v>819</v>
      </c>
      <c r="M159" s="245" t="s">
        <v>620</v>
      </c>
      <c r="N159" s="245" t="s">
        <v>820</v>
      </c>
      <c r="O159" s="245" t="s">
        <v>618</v>
      </c>
      <c r="P159" s="245" t="s">
        <v>1251</v>
      </c>
      <c r="Q159" s="245" t="s">
        <v>1252</v>
      </c>
      <c r="R159" s="245" t="s">
        <v>1253</v>
      </c>
      <c r="S159" s="245" t="s">
        <v>1254</v>
      </c>
      <c r="T159" s="245" t="s">
        <v>27</v>
      </c>
      <c r="U159" s="245" t="s">
        <v>620</v>
      </c>
      <c r="V159" s="245" t="s">
        <v>692</v>
      </c>
      <c r="W159" s="245">
        <f t="shared" si="2"/>
        <v>10</v>
      </c>
    </row>
    <row r="160" spans="1:23" ht="192.75" customHeight="1">
      <c r="A160" s="245" t="s">
        <v>246</v>
      </c>
      <c r="B160" s="245" t="s">
        <v>1255</v>
      </c>
      <c r="C160" s="245">
        <v>0</v>
      </c>
      <c r="D160" s="245">
        <v>0</v>
      </c>
      <c r="E160" s="245">
        <v>0</v>
      </c>
      <c r="F160" s="245">
        <v>1</v>
      </c>
      <c r="G160" s="245">
        <v>0</v>
      </c>
      <c r="H160" s="245">
        <v>0</v>
      </c>
      <c r="I160" s="245">
        <v>0</v>
      </c>
      <c r="J160" s="245">
        <v>0</v>
      </c>
      <c r="K160" s="245"/>
      <c r="L160" s="245" t="s">
        <v>819</v>
      </c>
      <c r="M160" s="245" t="s">
        <v>620</v>
      </c>
      <c r="N160" s="245" t="s">
        <v>820</v>
      </c>
      <c r="O160" s="245" t="s">
        <v>1256</v>
      </c>
      <c r="P160" s="245" t="s">
        <v>618</v>
      </c>
      <c r="Q160" s="245" t="s">
        <v>618</v>
      </c>
      <c r="R160" s="245" t="s">
        <v>1257</v>
      </c>
      <c r="S160" s="245" t="s">
        <v>1258</v>
      </c>
      <c r="T160" s="245" t="s">
        <v>27</v>
      </c>
      <c r="U160" s="245" t="s">
        <v>620</v>
      </c>
      <c r="V160" s="245" t="s">
        <v>692</v>
      </c>
      <c r="W160" s="245">
        <f t="shared" si="2"/>
        <v>10</v>
      </c>
    </row>
    <row r="161" spans="1:23" ht="168">
      <c r="A161" s="245" t="s">
        <v>247</v>
      </c>
      <c r="B161" s="245" t="s">
        <v>1259</v>
      </c>
      <c r="C161" s="245">
        <v>0</v>
      </c>
      <c r="D161" s="245">
        <v>0</v>
      </c>
      <c r="E161" s="245">
        <v>0</v>
      </c>
      <c r="F161" s="245">
        <v>1</v>
      </c>
      <c r="G161" s="245">
        <v>0</v>
      </c>
      <c r="H161" s="245">
        <v>0</v>
      </c>
      <c r="I161" s="245">
        <v>0</v>
      </c>
      <c r="J161" s="245">
        <v>1</v>
      </c>
      <c r="K161" s="245"/>
      <c r="L161" s="245" t="s">
        <v>819</v>
      </c>
      <c r="M161" s="245" t="s">
        <v>620</v>
      </c>
      <c r="N161" s="245" t="s">
        <v>820</v>
      </c>
      <c r="O161" s="245" t="s">
        <v>618</v>
      </c>
      <c r="P161" s="245" t="s">
        <v>1260</v>
      </c>
      <c r="Q161" s="245" t="s">
        <v>1261</v>
      </c>
      <c r="R161" s="245" t="s">
        <v>1262</v>
      </c>
      <c r="S161" s="245" t="s">
        <v>1263</v>
      </c>
      <c r="T161" s="245" t="s">
        <v>27</v>
      </c>
      <c r="U161" s="245" t="s">
        <v>620</v>
      </c>
      <c r="V161" s="245" t="s">
        <v>642</v>
      </c>
      <c r="W161" s="245">
        <f t="shared" si="2"/>
        <v>5</v>
      </c>
    </row>
    <row r="162" spans="1:23" ht="168">
      <c r="A162" s="245" t="s">
        <v>105</v>
      </c>
      <c r="B162" s="245" t="s">
        <v>1264</v>
      </c>
      <c r="C162" s="245">
        <v>0</v>
      </c>
      <c r="D162" s="245">
        <v>1</v>
      </c>
      <c r="E162" s="245">
        <v>0</v>
      </c>
      <c r="F162" s="245">
        <v>0</v>
      </c>
      <c r="G162" s="245">
        <v>0</v>
      </c>
      <c r="H162" s="245">
        <v>0</v>
      </c>
      <c r="I162" s="245">
        <v>0</v>
      </c>
      <c r="J162" s="245">
        <v>0</v>
      </c>
      <c r="K162" s="245"/>
      <c r="L162" s="245" t="s">
        <v>685</v>
      </c>
      <c r="M162" s="245" t="s">
        <v>620</v>
      </c>
      <c r="N162" s="245" t="s">
        <v>618</v>
      </c>
      <c r="O162" s="245" t="s">
        <v>618</v>
      </c>
      <c r="P162" s="245" t="s">
        <v>618</v>
      </c>
      <c r="Q162" s="245" t="s">
        <v>618</v>
      </c>
      <c r="R162" s="245" t="s">
        <v>1265</v>
      </c>
      <c r="S162" s="245" t="s">
        <v>1266</v>
      </c>
      <c r="T162" s="245" t="s">
        <v>27</v>
      </c>
      <c r="U162" s="245" t="s">
        <v>620</v>
      </c>
      <c r="V162" s="245" t="s">
        <v>636</v>
      </c>
      <c r="W162" s="245">
        <f t="shared" si="2"/>
        <v>20</v>
      </c>
    </row>
    <row r="163" spans="1:23" ht="111.95">
      <c r="A163" s="245" t="s">
        <v>106</v>
      </c>
      <c r="B163" s="245" t="s">
        <v>1267</v>
      </c>
      <c r="C163" s="245">
        <v>0</v>
      </c>
      <c r="D163" s="245">
        <v>1</v>
      </c>
      <c r="E163" s="245">
        <v>0</v>
      </c>
      <c r="F163" s="245">
        <v>0</v>
      </c>
      <c r="G163" s="245">
        <v>0</v>
      </c>
      <c r="H163" s="245">
        <v>0</v>
      </c>
      <c r="I163" s="245">
        <v>0</v>
      </c>
      <c r="J163" s="245">
        <v>0</v>
      </c>
      <c r="K163" s="245"/>
      <c r="L163" s="245" t="s">
        <v>685</v>
      </c>
      <c r="M163" s="245" t="s">
        <v>620</v>
      </c>
      <c r="N163" s="245" t="s">
        <v>618</v>
      </c>
      <c r="O163" s="245" t="s">
        <v>618</v>
      </c>
      <c r="P163" s="245" t="s">
        <v>1268</v>
      </c>
      <c r="Q163" s="245" t="s">
        <v>1269</v>
      </c>
      <c r="R163" s="245" t="s">
        <v>1270</v>
      </c>
      <c r="S163" s="245" t="s">
        <v>1271</v>
      </c>
      <c r="T163" s="245" t="s">
        <v>27</v>
      </c>
      <c r="U163" s="245" t="s">
        <v>620</v>
      </c>
      <c r="V163" s="245" t="s">
        <v>636</v>
      </c>
      <c r="W163" s="245">
        <f t="shared" si="2"/>
        <v>20</v>
      </c>
    </row>
    <row r="164" spans="1:23" ht="111.95">
      <c r="A164" s="245" t="s">
        <v>108</v>
      </c>
      <c r="B164" s="245" t="s">
        <v>1272</v>
      </c>
      <c r="C164" s="245">
        <v>0</v>
      </c>
      <c r="D164" s="245">
        <v>1</v>
      </c>
      <c r="E164" s="245">
        <v>0</v>
      </c>
      <c r="F164" s="245">
        <v>0</v>
      </c>
      <c r="G164" s="245">
        <v>0</v>
      </c>
      <c r="H164" s="245">
        <v>0</v>
      </c>
      <c r="I164" s="245">
        <v>0</v>
      </c>
      <c r="J164" s="245">
        <v>0</v>
      </c>
      <c r="K164" s="245"/>
      <c r="L164" s="245" t="s">
        <v>685</v>
      </c>
      <c r="M164" s="245" t="s">
        <v>620</v>
      </c>
      <c r="N164" s="245" t="s">
        <v>618</v>
      </c>
      <c r="O164" s="245" t="s">
        <v>1273</v>
      </c>
      <c r="P164" s="245" t="s">
        <v>618</v>
      </c>
      <c r="Q164" s="245" t="s">
        <v>618</v>
      </c>
      <c r="R164" s="245" t="s">
        <v>1274</v>
      </c>
      <c r="S164" s="245" t="s">
        <v>1275</v>
      </c>
      <c r="T164" s="245" t="s">
        <v>27</v>
      </c>
      <c r="U164" s="245" t="s">
        <v>620</v>
      </c>
      <c r="V164" s="245" t="s">
        <v>636</v>
      </c>
      <c r="W164" s="245">
        <f t="shared" si="2"/>
        <v>20</v>
      </c>
    </row>
    <row r="165" spans="1:23" ht="168">
      <c r="A165" s="245" t="s">
        <v>109</v>
      </c>
      <c r="B165" s="245" t="s">
        <v>1276</v>
      </c>
      <c r="C165" s="245">
        <v>0</v>
      </c>
      <c r="D165" s="245">
        <v>1</v>
      </c>
      <c r="E165" s="245">
        <v>0</v>
      </c>
      <c r="F165" s="245">
        <v>0</v>
      </c>
      <c r="G165" s="245">
        <v>0</v>
      </c>
      <c r="H165" s="245">
        <v>0</v>
      </c>
      <c r="I165" s="245">
        <v>0</v>
      </c>
      <c r="J165" s="245">
        <v>0</v>
      </c>
      <c r="K165" s="245"/>
      <c r="L165" s="245" t="s">
        <v>685</v>
      </c>
      <c r="M165" s="245" t="s">
        <v>620</v>
      </c>
      <c r="N165" s="245" t="s">
        <v>618</v>
      </c>
      <c r="O165" s="245" t="s">
        <v>618</v>
      </c>
      <c r="P165" s="245" t="s">
        <v>618</v>
      </c>
      <c r="Q165" s="245" t="s">
        <v>618</v>
      </c>
      <c r="R165" s="245" t="s">
        <v>1064</v>
      </c>
      <c r="S165" s="245" t="s">
        <v>1065</v>
      </c>
      <c r="T165" s="245" t="s">
        <v>27</v>
      </c>
      <c r="U165" s="245" t="s">
        <v>620</v>
      </c>
      <c r="V165" s="245" t="s">
        <v>692</v>
      </c>
      <c r="W165" s="245">
        <f t="shared" si="2"/>
        <v>10</v>
      </c>
    </row>
    <row r="166" spans="1:23" ht="195.95">
      <c r="A166" s="245" t="s">
        <v>110</v>
      </c>
      <c r="B166" s="245" t="s">
        <v>1277</v>
      </c>
      <c r="C166" s="245">
        <v>0</v>
      </c>
      <c r="D166" s="245">
        <v>1</v>
      </c>
      <c r="E166" s="245">
        <v>0</v>
      </c>
      <c r="F166" s="245">
        <v>0</v>
      </c>
      <c r="G166" s="245">
        <v>0</v>
      </c>
      <c r="H166" s="245">
        <v>0</v>
      </c>
      <c r="I166" s="245">
        <v>0</v>
      </c>
      <c r="J166" s="245">
        <v>1</v>
      </c>
      <c r="K166" s="245"/>
      <c r="L166" s="245" t="s">
        <v>685</v>
      </c>
      <c r="M166" s="245" t="s">
        <v>620</v>
      </c>
      <c r="N166" s="245" t="s">
        <v>618</v>
      </c>
      <c r="O166" s="245" t="s">
        <v>618</v>
      </c>
      <c r="P166" s="245" t="s">
        <v>1278</v>
      </c>
      <c r="Q166" s="245" t="s">
        <v>1279</v>
      </c>
      <c r="R166" s="245" t="s">
        <v>1280</v>
      </c>
      <c r="S166" s="245" t="s">
        <v>1281</v>
      </c>
      <c r="T166" s="245" t="s">
        <v>27</v>
      </c>
      <c r="U166" s="245" t="s">
        <v>620</v>
      </c>
      <c r="V166" s="245" t="s">
        <v>692</v>
      </c>
      <c r="W166" s="245">
        <f t="shared" si="2"/>
        <v>10</v>
      </c>
    </row>
    <row r="167" spans="1:23" ht="196.5" customHeight="1">
      <c r="A167" s="245" t="s">
        <v>112</v>
      </c>
      <c r="B167" s="245" t="s">
        <v>1282</v>
      </c>
      <c r="C167" s="245">
        <v>0</v>
      </c>
      <c r="D167" s="245">
        <v>1</v>
      </c>
      <c r="E167" s="245">
        <v>0</v>
      </c>
      <c r="F167" s="245">
        <v>0</v>
      </c>
      <c r="G167" s="245">
        <v>0</v>
      </c>
      <c r="H167" s="245">
        <v>0</v>
      </c>
      <c r="I167" s="245">
        <v>0</v>
      </c>
      <c r="J167" s="245">
        <v>0</v>
      </c>
      <c r="K167" s="245"/>
      <c r="L167" s="245" t="s">
        <v>685</v>
      </c>
      <c r="M167" s="245" t="s">
        <v>620</v>
      </c>
      <c r="N167" s="245" t="s">
        <v>618</v>
      </c>
      <c r="O167" s="245" t="s">
        <v>618</v>
      </c>
      <c r="P167" s="245" t="s">
        <v>1283</v>
      </c>
      <c r="Q167" s="245" t="s">
        <v>1284</v>
      </c>
      <c r="R167" s="245" t="s">
        <v>1285</v>
      </c>
      <c r="S167" s="245" t="s">
        <v>1286</v>
      </c>
      <c r="T167" s="245" t="s">
        <v>27</v>
      </c>
      <c r="U167" s="245" t="s">
        <v>620</v>
      </c>
      <c r="V167" s="245" t="s">
        <v>692</v>
      </c>
      <c r="W167" s="245">
        <f t="shared" si="2"/>
        <v>10</v>
      </c>
    </row>
    <row r="168" spans="1:23" ht="153.94999999999999">
      <c r="A168" s="245" t="s">
        <v>114</v>
      </c>
      <c r="B168" s="245" t="s">
        <v>1287</v>
      </c>
      <c r="C168" s="245">
        <v>0</v>
      </c>
      <c r="D168" s="245">
        <v>1</v>
      </c>
      <c r="E168" s="245">
        <v>0</v>
      </c>
      <c r="F168" s="245">
        <v>0</v>
      </c>
      <c r="G168" s="245">
        <v>0</v>
      </c>
      <c r="H168" s="245">
        <v>0</v>
      </c>
      <c r="I168" s="245">
        <v>0</v>
      </c>
      <c r="J168" s="245">
        <v>0</v>
      </c>
      <c r="K168" s="245"/>
      <c r="L168" s="245" t="s">
        <v>685</v>
      </c>
      <c r="M168" s="245" t="s">
        <v>620</v>
      </c>
      <c r="N168" s="245" t="s">
        <v>618</v>
      </c>
      <c r="O168" s="245" t="s">
        <v>618</v>
      </c>
      <c r="P168" s="245" t="s">
        <v>1288</v>
      </c>
      <c r="Q168" s="245" t="s">
        <v>1289</v>
      </c>
      <c r="R168" s="245" t="s">
        <v>1290</v>
      </c>
      <c r="S168" s="245" t="s">
        <v>1291</v>
      </c>
      <c r="T168" s="245" t="s">
        <v>27</v>
      </c>
      <c r="U168" s="245" t="s">
        <v>620</v>
      </c>
      <c r="V168" s="245" t="s">
        <v>692</v>
      </c>
      <c r="W168" s="245">
        <f t="shared" si="2"/>
        <v>10</v>
      </c>
    </row>
    <row r="169" spans="1:23" ht="409.5">
      <c r="A169" s="245" t="s">
        <v>116</v>
      </c>
      <c r="B169" s="245" t="s">
        <v>1292</v>
      </c>
      <c r="C169" s="245">
        <v>0</v>
      </c>
      <c r="D169" s="245">
        <v>1</v>
      </c>
      <c r="E169" s="245">
        <v>0</v>
      </c>
      <c r="F169" s="245">
        <v>0</v>
      </c>
      <c r="G169" s="245">
        <v>0</v>
      </c>
      <c r="H169" s="245">
        <v>0</v>
      </c>
      <c r="I169" s="245">
        <v>0</v>
      </c>
      <c r="J169" s="245">
        <v>1</v>
      </c>
      <c r="K169" s="245"/>
      <c r="L169" s="245" t="s">
        <v>685</v>
      </c>
      <c r="M169" s="245" t="s">
        <v>620</v>
      </c>
      <c r="N169" s="245" t="s">
        <v>618</v>
      </c>
      <c r="O169" s="245" t="s">
        <v>618</v>
      </c>
      <c r="P169" s="245" t="s">
        <v>1293</v>
      </c>
      <c r="Q169" s="245" t="s">
        <v>1294</v>
      </c>
      <c r="R169" s="245" t="s">
        <v>1295</v>
      </c>
      <c r="S169" s="245" t="s">
        <v>1296</v>
      </c>
      <c r="T169" s="245" t="s">
        <v>27</v>
      </c>
      <c r="U169" s="245" t="s">
        <v>620</v>
      </c>
      <c r="V169" s="245" t="s">
        <v>692</v>
      </c>
      <c r="W169" s="245">
        <f t="shared" si="2"/>
        <v>10</v>
      </c>
    </row>
    <row r="170" spans="1:23" ht="182.1">
      <c r="A170" s="245" t="s">
        <v>118</v>
      </c>
      <c r="B170" s="245" t="s">
        <v>1297</v>
      </c>
      <c r="C170" s="245">
        <v>0</v>
      </c>
      <c r="D170" s="245">
        <v>1</v>
      </c>
      <c r="E170" s="245">
        <v>0</v>
      </c>
      <c r="F170" s="245">
        <v>0</v>
      </c>
      <c r="G170" s="245">
        <v>0</v>
      </c>
      <c r="H170" s="245">
        <v>0</v>
      </c>
      <c r="I170" s="245">
        <v>0</v>
      </c>
      <c r="J170" s="245">
        <v>1</v>
      </c>
      <c r="K170" s="245"/>
      <c r="L170" s="245" t="s">
        <v>685</v>
      </c>
      <c r="M170" s="245" t="s">
        <v>620</v>
      </c>
      <c r="N170" s="245" t="s">
        <v>618</v>
      </c>
      <c r="O170" s="245" t="s">
        <v>618</v>
      </c>
      <c r="P170" s="245" t="s">
        <v>1298</v>
      </c>
      <c r="Q170" s="245" t="s">
        <v>1299</v>
      </c>
      <c r="R170" s="245" t="s">
        <v>875</v>
      </c>
      <c r="S170" s="245" t="s">
        <v>876</v>
      </c>
      <c r="T170" s="245" t="s">
        <v>27</v>
      </c>
      <c r="U170" s="245" t="s">
        <v>620</v>
      </c>
      <c r="V170" s="245" t="s">
        <v>642</v>
      </c>
      <c r="W170" s="245">
        <f t="shared" si="2"/>
        <v>5</v>
      </c>
    </row>
    <row r="171" spans="1:23" ht="111.95">
      <c r="A171" s="245" t="s">
        <v>120</v>
      </c>
      <c r="B171" s="245" t="s">
        <v>1300</v>
      </c>
      <c r="C171" s="245">
        <v>0</v>
      </c>
      <c r="D171" s="245">
        <v>1</v>
      </c>
      <c r="E171" s="245">
        <v>0</v>
      </c>
      <c r="F171" s="245">
        <v>0</v>
      </c>
      <c r="G171" s="245">
        <v>0</v>
      </c>
      <c r="H171" s="245">
        <v>0</v>
      </c>
      <c r="I171" s="245">
        <v>0</v>
      </c>
      <c r="J171" s="245">
        <v>0</v>
      </c>
      <c r="K171" s="245"/>
      <c r="L171" s="245" t="s">
        <v>685</v>
      </c>
      <c r="M171" s="245" t="s">
        <v>620</v>
      </c>
      <c r="N171" s="245" t="s">
        <v>618</v>
      </c>
      <c r="O171" s="245" t="s">
        <v>618</v>
      </c>
      <c r="P171" s="245" t="s">
        <v>1301</v>
      </c>
      <c r="Q171" s="245" t="s">
        <v>1302</v>
      </c>
      <c r="R171" s="245" t="s">
        <v>1274</v>
      </c>
      <c r="S171" s="245" t="s">
        <v>1275</v>
      </c>
      <c r="T171" s="245" t="s">
        <v>27</v>
      </c>
      <c r="U171" s="245" t="s">
        <v>620</v>
      </c>
      <c r="V171" s="245" t="s">
        <v>642</v>
      </c>
      <c r="W171" s="245">
        <f t="shared" si="2"/>
        <v>5</v>
      </c>
    </row>
    <row r="172" spans="1:23" ht="240" customHeight="1">
      <c r="A172" s="245" t="s">
        <v>122</v>
      </c>
      <c r="B172" s="245" t="s">
        <v>1303</v>
      </c>
      <c r="C172" s="245">
        <v>0</v>
      </c>
      <c r="D172" s="245">
        <v>1</v>
      </c>
      <c r="E172" s="245">
        <v>0</v>
      </c>
      <c r="F172" s="245">
        <v>0</v>
      </c>
      <c r="G172" s="245">
        <v>0</v>
      </c>
      <c r="H172" s="245">
        <v>0</v>
      </c>
      <c r="I172" s="245">
        <v>0</v>
      </c>
      <c r="J172" s="245">
        <v>1</v>
      </c>
      <c r="K172" s="245"/>
      <c r="L172" s="245" t="s">
        <v>685</v>
      </c>
      <c r="M172" s="245" t="s">
        <v>620</v>
      </c>
      <c r="N172" s="245" t="s">
        <v>618</v>
      </c>
      <c r="O172" s="245" t="s">
        <v>618</v>
      </c>
      <c r="P172" s="245" t="s">
        <v>1304</v>
      </c>
      <c r="Q172" s="245" t="s">
        <v>1305</v>
      </c>
      <c r="R172" s="245" t="s">
        <v>1306</v>
      </c>
      <c r="S172" s="245" t="s">
        <v>1307</v>
      </c>
      <c r="T172" s="245" t="s">
        <v>27</v>
      </c>
      <c r="U172" s="245" t="s">
        <v>620</v>
      </c>
      <c r="V172" s="245" t="s">
        <v>642</v>
      </c>
      <c r="W172" s="245">
        <f t="shared" si="2"/>
        <v>5</v>
      </c>
    </row>
    <row r="173" spans="1:23" ht="243" customHeight="1">
      <c r="A173" s="245" t="s">
        <v>124</v>
      </c>
      <c r="B173" s="245" t="s">
        <v>1308</v>
      </c>
      <c r="C173" s="245">
        <v>0</v>
      </c>
      <c r="D173" s="245">
        <v>1</v>
      </c>
      <c r="E173" s="245">
        <v>0</v>
      </c>
      <c r="F173" s="245">
        <v>0</v>
      </c>
      <c r="G173" s="245">
        <v>0</v>
      </c>
      <c r="H173" s="245">
        <v>0</v>
      </c>
      <c r="I173" s="245">
        <v>0</v>
      </c>
      <c r="J173" s="245">
        <v>1</v>
      </c>
      <c r="K173" s="245"/>
      <c r="L173" s="245" t="s">
        <v>685</v>
      </c>
      <c r="M173" s="245" t="s">
        <v>620</v>
      </c>
      <c r="N173" s="245" t="s">
        <v>618</v>
      </c>
      <c r="O173" s="245" t="s">
        <v>618</v>
      </c>
      <c r="P173" s="245" t="s">
        <v>1309</v>
      </c>
      <c r="Q173" s="245" t="s">
        <v>1310</v>
      </c>
      <c r="R173" s="245" t="s">
        <v>1306</v>
      </c>
      <c r="S173" s="245" t="s">
        <v>1307</v>
      </c>
      <c r="T173" s="245" t="s">
        <v>27</v>
      </c>
      <c r="U173" s="245" t="s">
        <v>620</v>
      </c>
      <c r="V173" s="245" t="s">
        <v>642</v>
      </c>
      <c r="W173" s="245">
        <f t="shared" si="2"/>
        <v>5</v>
      </c>
    </row>
    <row r="174" spans="1:23" ht="182.1">
      <c r="A174" s="245" t="s">
        <v>126</v>
      </c>
      <c r="B174" s="245" t="s">
        <v>1311</v>
      </c>
      <c r="C174" s="245">
        <v>0</v>
      </c>
      <c r="D174" s="245">
        <v>1</v>
      </c>
      <c r="E174" s="245">
        <v>0</v>
      </c>
      <c r="F174" s="245">
        <v>0</v>
      </c>
      <c r="G174" s="245">
        <v>0</v>
      </c>
      <c r="H174" s="245">
        <v>0</v>
      </c>
      <c r="I174" s="245">
        <v>0</v>
      </c>
      <c r="J174" s="245">
        <v>0</v>
      </c>
      <c r="K174" s="245"/>
      <c r="L174" s="245" t="s">
        <v>685</v>
      </c>
      <c r="M174" s="245" t="s">
        <v>620</v>
      </c>
      <c r="N174" s="245" t="s">
        <v>618</v>
      </c>
      <c r="O174" s="245" t="s">
        <v>618</v>
      </c>
      <c r="P174" s="245" t="s">
        <v>1312</v>
      </c>
      <c r="Q174" s="245" t="s">
        <v>1313</v>
      </c>
      <c r="R174" s="245" t="s">
        <v>1314</v>
      </c>
      <c r="S174" s="245" t="s">
        <v>1315</v>
      </c>
      <c r="T174" s="245" t="s">
        <v>27</v>
      </c>
      <c r="U174" s="245" t="s">
        <v>620</v>
      </c>
      <c r="V174" s="245" t="s">
        <v>642</v>
      </c>
      <c r="W174" s="245">
        <f t="shared" si="2"/>
        <v>5</v>
      </c>
    </row>
    <row r="175" spans="1:23" ht="206.25" customHeight="1">
      <c r="A175" s="245" t="s">
        <v>128</v>
      </c>
      <c r="B175" s="245" t="s">
        <v>1316</v>
      </c>
      <c r="C175" s="245">
        <v>0</v>
      </c>
      <c r="D175" s="245">
        <v>1</v>
      </c>
      <c r="E175" s="245">
        <v>0</v>
      </c>
      <c r="F175" s="245">
        <v>0</v>
      </c>
      <c r="G175" s="245">
        <v>0</v>
      </c>
      <c r="H175" s="245">
        <v>0</v>
      </c>
      <c r="I175" s="245">
        <v>0</v>
      </c>
      <c r="J175" s="245">
        <v>1</v>
      </c>
      <c r="K175" s="245"/>
      <c r="L175" s="245" t="s">
        <v>685</v>
      </c>
      <c r="M175" s="245" t="s">
        <v>620</v>
      </c>
      <c r="N175" s="245" t="s">
        <v>618</v>
      </c>
      <c r="O175" s="245" t="s">
        <v>618</v>
      </c>
      <c r="P175" s="245" t="s">
        <v>1317</v>
      </c>
      <c r="Q175" s="245" t="s">
        <v>1318</v>
      </c>
      <c r="R175" s="245" t="s">
        <v>1319</v>
      </c>
      <c r="S175" s="245" t="s">
        <v>1320</v>
      </c>
      <c r="T175" s="245" t="s">
        <v>27</v>
      </c>
      <c r="U175" s="245" t="s">
        <v>620</v>
      </c>
      <c r="V175" s="245" t="s">
        <v>642</v>
      </c>
      <c r="W175" s="245">
        <f t="shared" si="2"/>
        <v>5</v>
      </c>
    </row>
    <row r="176" spans="1:23" ht="127.5" customHeight="1">
      <c r="A176" s="245" t="s">
        <v>130</v>
      </c>
      <c r="B176" s="245" t="s">
        <v>1321</v>
      </c>
      <c r="C176" s="245">
        <v>0</v>
      </c>
      <c r="D176" s="245">
        <v>1</v>
      </c>
      <c r="E176" s="245">
        <v>0</v>
      </c>
      <c r="F176" s="245">
        <v>0</v>
      </c>
      <c r="G176" s="245">
        <v>0</v>
      </c>
      <c r="H176" s="245">
        <v>0</v>
      </c>
      <c r="I176" s="245">
        <v>0</v>
      </c>
      <c r="J176" s="245">
        <v>1</v>
      </c>
      <c r="K176" s="245"/>
      <c r="L176" s="245" t="s">
        <v>685</v>
      </c>
      <c r="M176" s="245" t="s">
        <v>620</v>
      </c>
      <c r="N176" s="245" t="s">
        <v>618</v>
      </c>
      <c r="O176" s="245" t="s">
        <v>618</v>
      </c>
      <c r="P176" s="245" t="s">
        <v>1322</v>
      </c>
      <c r="Q176" s="245" t="s">
        <v>1323</v>
      </c>
      <c r="R176" s="245" t="s">
        <v>1324</v>
      </c>
      <c r="S176" s="245" t="s">
        <v>1325</v>
      </c>
      <c r="T176" s="245" t="s">
        <v>27</v>
      </c>
      <c r="U176" s="245" t="s">
        <v>620</v>
      </c>
      <c r="V176" s="245" t="s">
        <v>642</v>
      </c>
      <c r="W176" s="245">
        <f t="shared" si="2"/>
        <v>5</v>
      </c>
    </row>
    <row r="177" spans="1:23" ht="266.10000000000002">
      <c r="A177" s="245" t="s">
        <v>248</v>
      </c>
      <c r="B177" s="245" t="s">
        <v>1326</v>
      </c>
      <c r="C177" s="245">
        <v>0</v>
      </c>
      <c r="D177" s="245">
        <v>0</v>
      </c>
      <c r="E177" s="245">
        <v>0</v>
      </c>
      <c r="F177" s="245">
        <v>1</v>
      </c>
      <c r="G177" s="245">
        <v>0</v>
      </c>
      <c r="H177" s="245">
        <v>0</v>
      </c>
      <c r="I177" s="245">
        <v>0</v>
      </c>
      <c r="J177" s="245">
        <v>1</v>
      </c>
      <c r="K177" s="245"/>
      <c r="L177" s="245" t="s">
        <v>819</v>
      </c>
      <c r="M177" s="245" t="s">
        <v>620</v>
      </c>
      <c r="N177" s="245" t="s">
        <v>820</v>
      </c>
      <c r="O177" s="245" t="s">
        <v>618</v>
      </c>
      <c r="P177" s="245" t="s">
        <v>1327</v>
      </c>
      <c r="Q177" s="245" t="s">
        <v>1328</v>
      </c>
      <c r="R177" s="245" t="s">
        <v>1329</v>
      </c>
      <c r="S177" s="245" t="s">
        <v>1330</v>
      </c>
      <c r="T177" s="245" t="s">
        <v>27</v>
      </c>
      <c r="U177" s="245" t="s">
        <v>620</v>
      </c>
      <c r="V177" s="245" t="s">
        <v>692</v>
      </c>
      <c r="W177" s="245">
        <f t="shared" si="2"/>
        <v>10</v>
      </c>
    </row>
    <row r="178" spans="1:23" ht="221.25" customHeight="1">
      <c r="A178" s="245" t="s">
        <v>249</v>
      </c>
      <c r="B178" s="245" t="s">
        <v>1331</v>
      </c>
      <c r="C178" s="245">
        <v>0</v>
      </c>
      <c r="D178" s="245">
        <v>0</v>
      </c>
      <c r="E178" s="245">
        <v>0</v>
      </c>
      <c r="F178" s="245">
        <v>1</v>
      </c>
      <c r="G178" s="245">
        <v>0</v>
      </c>
      <c r="H178" s="245">
        <v>0</v>
      </c>
      <c r="I178" s="245">
        <v>0</v>
      </c>
      <c r="J178" s="245">
        <v>1</v>
      </c>
      <c r="K178" s="245"/>
      <c r="L178" s="245" t="s">
        <v>819</v>
      </c>
      <c r="M178" s="245" t="s">
        <v>620</v>
      </c>
      <c r="N178" s="245" t="s">
        <v>820</v>
      </c>
      <c r="O178" s="245" t="s">
        <v>618</v>
      </c>
      <c r="P178" s="245" t="s">
        <v>1332</v>
      </c>
      <c r="Q178" s="245" t="s">
        <v>1333</v>
      </c>
      <c r="R178" s="245" t="s">
        <v>1334</v>
      </c>
      <c r="S178" s="245" t="s">
        <v>1330</v>
      </c>
      <c r="T178" s="245" t="s">
        <v>27</v>
      </c>
      <c r="U178" s="245" t="s">
        <v>620</v>
      </c>
      <c r="V178" s="245" t="s">
        <v>642</v>
      </c>
      <c r="W178" s="245">
        <f t="shared" si="2"/>
        <v>5</v>
      </c>
    </row>
    <row r="179" spans="1:23" ht="153.94999999999999">
      <c r="A179" s="245" t="s">
        <v>250</v>
      </c>
      <c r="B179" s="245" t="s">
        <v>1335</v>
      </c>
      <c r="C179" s="245">
        <v>0</v>
      </c>
      <c r="D179" s="245">
        <v>0</v>
      </c>
      <c r="E179" s="245">
        <v>0</v>
      </c>
      <c r="F179" s="245">
        <v>1</v>
      </c>
      <c r="G179" s="245">
        <v>0</v>
      </c>
      <c r="H179" s="245">
        <v>0</v>
      </c>
      <c r="I179" s="245">
        <v>0</v>
      </c>
      <c r="J179" s="245">
        <v>1</v>
      </c>
      <c r="K179" s="245"/>
      <c r="L179" s="245" t="s">
        <v>819</v>
      </c>
      <c r="M179" s="245" t="s">
        <v>620</v>
      </c>
      <c r="N179" s="245" t="s">
        <v>820</v>
      </c>
      <c r="O179" s="245" t="s">
        <v>618</v>
      </c>
      <c r="P179" s="245" t="s">
        <v>1336</v>
      </c>
      <c r="Q179" s="245" t="s">
        <v>1337</v>
      </c>
      <c r="R179" s="245" t="s">
        <v>1338</v>
      </c>
      <c r="S179" s="245" t="s">
        <v>1339</v>
      </c>
      <c r="T179" s="245" t="s">
        <v>27</v>
      </c>
      <c r="U179" s="245" t="s">
        <v>620</v>
      </c>
      <c r="V179" s="245" t="s">
        <v>642</v>
      </c>
      <c r="W179" s="245">
        <f t="shared" si="2"/>
        <v>5</v>
      </c>
    </row>
    <row r="180" spans="1:23" ht="237.95">
      <c r="A180" s="245" t="s">
        <v>251</v>
      </c>
      <c r="B180" s="245" t="s">
        <v>1340</v>
      </c>
      <c r="C180" s="245">
        <v>0</v>
      </c>
      <c r="D180" s="245">
        <v>0</v>
      </c>
      <c r="E180" s="245">
        <v>0</v>
      </c>
      <c r="F180" s="245">
        <v>1</v>
      </c>
      <c r="G180" s="245">
        <v>0</v>
      </c>
      <c r="H180" s="245">
        <v>0</v>
      </c>
      <c r="I180" s="245">
        <v>0</v>
      </c>
      <c r="J180" s="245">
        <v>1</v>
      </c>
      <c r="K180" s="245"/>
      <c r="L180" s="245" t="s">
        <v>819</v>
      </c>
      <c r="M180" s="245" t="s">
        <v>618</v>
      </c>
      <c r="N180" s="245" t="s">
        <v>820</v>
      </c>
      <c r="O180" s="245" t="s">
        <v>618</v>
      </c>
      <c r="P180" s="245" t="s">
        <v>1341</v>
      </c>
      <c r="Q180" s="245" t="s">
        <v>1342</v>
      </c>
      <c r="R180" s="245" t="s">
        <v>1343</v>
      </c>
      <c r="S180" s="245" t="s">
        <v>1296</v>
      </c>
      <c r="T180" s="245" t="s">
        <v>27</v>
      </c>
      <c r="U180" s="245" t="s">
        <v>618</v>
      </c>
      <c r="V180" s="245" t="s">
        <v>642</v>
      </c>
      <c r="W180" s="245">
        <f t="shared" si="2"/>
        <v>5</v>
      </c>
    </row>
    <row r="181" spans="1:23" ht="224.25" customHeight="1">
      <c r="A181" s="245" t="s">
        <v>252</v>
      </c>
      <c r="B181" s="245" t="s">
        <v>1344</v>
      </c>
      <c r="C181" s="245">
        <v>0</v>
      </c>
      <c r="D181" s="245">
        <v>0</v>
      </c>
      <c r="E181" s="245">
        <v>0</v>
      </c>
      <c r="F181" s="245">
        <v>1</v>
      </c>
      <c r="G181" s="245">
        <v>0</v>
      </c>
      <c r="H181" s="245">
        <v>0</v>
      </c>
      <c r="I181" s="245">
        <v>0</v>
      </c>
      <c r="J181" s="245">
        <v>0</v>
      </c>
      <c r="K181" s="245"/>
      <c r="L181" s="245" t="s">
        <v>819</v>
      </c>
      <c r="M181" s="245" t="s">
        <v>620</v>
      </c>
      <c r="N181" s="245" t="s">
        <v>820</v>
      </c>
      <c r="O181" s="245" t="s">
        <v>618</v>
      </c>
      <c r="P181" s="245" t="s">
        <v>1345</v>
      </c>
      <c r="Q181" s="245" t="s">
        <v>1346</v>
      </c>
      <c r="R181" s="245" t="s">
        <v>1347</v>
      </c>
      <c r="S181" s="245" t="s">
        <v>1348</v>
      </c>
      <c r="T181" s="245" t="s">
        <v>27</v>
      </c>
      <c r="U181" s="245" t="s">
        <v>620</v>
      </c>
      <c r="V181" s="245" t="s">
        <v>636</v>
      </c>
      <c r="W181" s="245">
        <f t="shared" si="2"/>
        <v>20</v>
      </c>
    </row>
    <row r="182" spans="1:23" ht="126">
      <c r="A182" s="245" t="s">
        <v>254</v>
      </c>
      <c r="B182" s="245" t="s">
        <v>1349</v>
      </c>
      <c r="C182" s="245">
        <v>0</v>
      </c>
      <c r="D182" s="245">
        <v>0</v>
      </c>
      <c r="E182" s="245">
        <v>0</v>
      </c>
      <c r="F182" s="245">
        <v>1</v>
      </c>
      <c r="G182" s="245">
        <v>0</v>
      </c>
      <c r="H182" s="245">
        <v>0</v>
      </c>
      <c r="I182" s="245">
        <v>0</v>
      </c>
      <c r="J182" s="245">
        <v>1</v>
      </c>
      <c r="K182" s="245"/>
      <c r="L182" s="245" t="s">
        <v>819</v>
      </c>
      <c r="M182" s="245" t="s">
        <v>620</v>
      </c>
      <c r="N182" s="245" t="s">
        <v>820</v>
      </c>
      <c r="O182" s="245" t="s">
        <v>618</v>
      </c>
      <c r="P182" s="245" t="s">
        <v>1350</v>
      </c>
      <c r="Q182" s="245" t="s">
        <v>1351</v>
      </c>
      <c r="R182" s="245" t="s">
        <v>1352</v>
      </c>
      <c r="S182" s="245" t="s">
        <v>1353</v>
      </c>
      <c r="T182" s="245" t="s">
        <v>27</v>
      </c>
      <c r="U182" s="245" t="s">
        <v>620</v>
      </c>
      <c r="V182" s="245" t="s">
        <v>636</v>
      </c>
      <c r="W182" s="245">
        <f t="shared" si="2"/>
        <v>20</v>
      </c>
    </row>
    <row r="183" spans="1:23" ht="168">
      <c r="A183" s="245" t="s">
        <v>256</v>
      </c>
      <c r="B183" s="245" t="s">
        <v>1354</v>
      </c>
      <c r="C183" s="245">
        <v>0</v>
      </c>
      <c r="D183" s="245">
        <v>0</v>
      </c>
      <c r="E183" s="245">
        <v>0</v>
      </c>
      <c r="F183" s="245">
        <v>1</v>
      </c>
      <c r="G183" s="245">
        <v>0</v>
      </c>
      <c r="H183" s="245">
        <v>0</v>
      </c>
      <c r="I183" s="245">
        <v>0</v>
      </c>
      <c r="J183" s="245">
        <v>1</v>
      </c>
      <c r="K183" s="245"/>
      <c r="L183" s="245" t="s">
        <v>819</v>
      </c>
      <c r="M183" s="245" t="s">
        <v>620</v>
      </c>
      <c r="N183" s="245" t="s">
        <v>820</v>
      </c>
      <c r="O183" s="245" t="s">
        <v>618</v>
      </c>
      <c r="P183" s="245" t="s">
        <v>1355</v>
      </c>
      <c r="Q183" s="245" t="s">
        <v>1356</v>
      </c>
      <c r="R183" s="245" t="s">
        <v>1357</v>
      </c>
      <c r="S183" s="245" t="s">
        <v>1358</v>
      </c>
      <c r="T183" s="245" t="s">
        <v>27</v>
      </c>
      <c r="U183" s="245" t="s">
        <v>620</v>
      </c>
      <c r="V183" s="245" t="s">
        <v>636</v>
      </c>
      <c r="W183" s="245">
        <f t="shared" si="2"/>
        <v>20</v>
      </c>
    </row>
    <row r="184" spans="1:23" ht="289.5" customHeight="1">
      <c r="A184" s="245" t="s">
        <v>257</v>
      </c>
      <c r="B184" s="245" t="s">
        <v>1359</v>
      </c>
      <c r="C184" s="245">
        <v>0</v>
      </c>
      <c r="D184" s="245">
        <v>0</v>
      </c>
      <c r="E184" s="245">
        <v>0</v>
      </c>
      <c r="F184" s="245">
        <v>1</v>
      </c>
      <c r="G184" s="245">
        <v>0</v>
      </c>
      <c r="H184" s="245">
        <v>0</v>
      </c>
      <c r="I184" s="245">
        <v>0</v>
      </c>
      <c r="J184" s="245">
        <v>1</v>
      </c>
      <c r="K184" s="245"/>
      <c r="L184" s="245" t="s">
        <v>819</v>
      </c>
      <c r="M184" s="245" t="s">
        <v>620</v>
      </c>
      <c r="N184" s="245" t="s">
        <v>820</v>
      </c>
      <c r="O184" s="245" t="s">
        <v>618</v>
      </c>
      <c r="P184" s="245" t="s">
        <v>1360</v>
      </c>
      <c r="Q184" s="245" t="s">
        <v>1361</v>
      </c>
      <c r="R184" s="245" t="s">
        <v>1362</v>
      </c>
      <c r="S184" s="245" t="s">
        <v>1363</v>
      </c>
      <c r="T184" s="245" t="s">
        <v>27</v>
      </c>
      <c r="U184" s="245" t="s">
        <v>620</v>
      </c>
      <c r="V184" s="245" t="s">
        <v>692</v>
      </c>
      <c r="W184" s="245">
        <f t="shared" si="2"/>
        <v>10</v>
      </c>
    </row>
    <row r="185" spans="1:23" ht="296.25" customHeight="1">
      <c r="A185" s="245" t="s">
        <v>259</v>
      </c>
      <c r="B185" s="245" t="s">
        <v>1364</v>
      </c>
      <c r="C185" s="245">
        <v>0</v>
      </c>
      <c r="D185" s="245">
        <v>0</v>
      </c>
      <c r="E185" s="245">
        <v>0</v>
      </c>
      <c r="F185" s="245">
        <v>1</v>
      </c>
      <c r="G185" s="245">
        <v>0</v>
      </c>
      <c r="H185" s="245">
        <v>0</v>
      </c>
      <c r="I185" s="245">
        <v>0</v>
      </c>
      <c r="J185" s="245">
        <v>0</v>
      </c>
      <c r="K185" s="245"/>
      <c r="L185" s="245" t="s">
        <v>819</v>
      </c>
      <c r="M185" s="245" t="s">
        <v>620</v>
      </c>
      <c r="N185" s="245" t="s">
        <v>820</v>
      </c>
      <c r="O185" s="245" t="s">
        <v>1365</v>
      </c>
      <c r="P185" s="245" t="s">
        <v>618</v>
      </c>
      <c r="Q185" s="245" t="s">
        <v>618</v>
      </c>
      <c r="R185" s="245" t="s">
        <v>1366</v>
      </c>
      <c r="S185" s="245" t="s">
        <v>1367</v>
      </c>
      <c r="T185" s="245" t="s">
        <v>27</v>
      </c>
      <c r="U185" s="245" t="s">
        <v>620</v>
      </c>
      <c r="V185" s="245" t="s">
        <v>692</v>
      </c>
      <c r="W185" s="245">
        <f t="shared" si="2"/>
        <v>10</v>
      </c>
    </row>
    <row r="186" spans="1:23" ht="300" customHeight="1">
      <c r="A186" s="245" t="s">
        <v>260</v>
      </c>
      <c r="B186" s="245" t="s">
        <v>1368</v>
      </c>
      <c r="C186" s="245">
        <v>0</v>
      </c>
      <c r="D186" s="245">
        <v>0</v>
      </c>
      <c r="E186" s="245">
        <v>0</v>
      </c>
      <c r="F186" s="245">
        <v>1</v>
      </c>
      <c r="G186" s="245">
        <v>0</v>
      </c>
      <c r="H186" s="245">
        <v>0</v>
      </c>
      <c r="I186" s="245">
        <v>0</v>
      </c>
      <c r="J186" s="245">
        <v>1</v>
      </c>
      <c r="K186" s="245"/>
      <c r="L186" s="245" t="s">
        <v>819</v>
      </c>
      <c r="M186" s="245" t="s">
        <v>620</v>
      </c>
      <c r="N186" s="245" t="s">
        <v>820</v>
      </c>
      <c r="O186" s="245" t="s">
        <v>618</v>
      </c>
      <c r="P186" s="245" t="s">
        <v>1369</v>
      </c>
      <c r="Q186" s="245" t="s">
        <v>1370</v>
      </c>
      <c r="R186" s="245" t="s">
        <v>1371</v>
      </c>
      <c r="S186" s="245" t="s">
        <v>1372</v>
      </c>
      <c r="T186" s="245" t="s">
        <v>27</v>
      </c>
      <c r="U186" s="245" t="s">
        <v>620</v>
      </c>
      <c r="V186" s="245" t="s">
        <v>642</v>
      </c>
      <c r="W186" s="245">
        <f t="shared" si="2"/>
        <v>5</v>
      </c>
    </row>
    <row r="187" spans="1:23" ht="77.099999999999994" customHeight="1">
      <c r="A187" s="245" t="s">
        <v>306</v>
      </c>
      <c r="B187" s="245" t="s">
        <v>1373</v>
      </c>
      <c r="C187" s="245">
        <v>0</v>
      </c>
      <c r="D187" s="245">
        <v>0</v>
      </c>
      <c r="E187" s="245">
        <v>0</v>
      </c>
      <c r="F187" s="245">
        <v>0</v>
      </c>
      <c r="G187" s="245">
        <v>0</v>
      </c>
      <c r="H187" s="245">
        <v>1</v>
      </c>
      <c r="I187" s="245">
        <v>0</v>
      </c>
      <c r="J187" s="245">
        <v>1</v>
      </c>
      <c r="K187" s="245"/>
      <c r="L187" s="245" t="s">
        <v>1374</v>
      </c>
      <c r="M187" s="245" t="s">
        <v>620</v>
      </c>
      <c r="N187" s="245" t="s">
        <v>1375</v>
      </c>
      <c r="O187" s="245" t="s">
        <v>1376</v>
      </c>
      <c r="P187" s="245" t="s">
        <v>618</v>
      </c>
      <c r="Q187" s="245" t="s">
        <v>618</v>
      </c>
      <c r="R187" s="245" t="s">
        <v>1377</v>
      </c>
      <c r="S187" s="245" t="s">
        <v>1378</v>
      </c>
      <c r="T187" s="245" t="s">
        <v>27</v>
      </c>
      <c r="U187" s="245" t="s">
        <v>620</v>
      </c>
      <c r="V187" s="245" t="s">
        <v>636</v>
      </c>
      <c r="W187" s="245">
        <f t="shared" si="2"/>
        <v>20</v>
      </c>
    </row>
    <row r="188" spans="1:23" ht="77.099999999999994" customHeight="1">
      <c r="A188" s="245" t="s">
        <v>307</v>
      </c>
      <c r="B188" s="245" t="s">
        <v>1379</v>
      </c>
      <c r="C188" s="245">
        <v>0</v>
      </c>
      <c r="D188" s="245">
        <v>0</v>
      </c>
      <c r="E188" s="245">
        <v>0</v>
      </c>
      <c r="F188" s="245">
        <v>0</v>
      </c>
      <c r="G188" s="245">
        <v>0</v>
      </c>
      <c r="H188" s="245">
        <v>1</v>
      </c>
      <c r="I188" s="245">
        <v>0</v>
      </c>
      <c r="J188" s="245">
        <v>1</v>
      </c>
      <c r="K188" s="245"/>
      <c r="L188" s="245" t="s">
        <v>1374</v>
      </c>
      <c r="M188" s="245" t="s">
        <v>620</v>
      </c>
      <c r="N188" s="245" t="s">
        <v>1375</v>
      </c>
      <c r="O188" s="245" t="s">
        <v>1376</v>
      </c>
      <c r="P188" s="245" t="s">
        <v>618</v>
      </c>
      <c r="Q188" s="245" t="s">
        <v>618</v>
      </c>
      <c r="R188" s="245" t="s">
        <v>1377</v>
      </c>
      <c r="S188" s="245" t="s">
        <v>1378</v>
      </c>
      <c r="T188" s="245" t="s">
        <v>27</v>
      </c>
      <c r="U188" s="245" t="s">
        <v>620</v>
      </c>
      <c r="V188" s="245" t="s">
        <v>636</v>
      </c>
      <c r="W188" s="245">
        <f t="shared" si="2"/>
        <v>20</v>
      </c>
    </row>
    <row r="189" spans="1:23" ht="77.099999999999994" customHeight="1">
      <c r="A189" s="245" t="s">
        <v>308</v>
      </c>
      <c r="B189" s="245" t="s">
        <v>1380</v>
      </c>
      <c r="C189" s="245">
        <v>0</v>
      </c>
      <c r="D189" s="245">
        <v>0</v>
      </c>
      <c r="E189" s="245">
        <v>0</v>
      </c>
      <c r="F189" s="245">
        <v>0</v>
      </c>
      <c r="G189" s="245">
        <v>0</v>
      </c>
      <c r="H189" s="245">
        <v>1</v>
      </c>
      <c r="I189" s="245">
        <v>0</v>
      </c>
      <c r="J189" s="245">
        <v>1</v>
      </c>
      <c r="K189" s="245"/>
      <c r="L189" s="245" t="s">
        <v>1374</v>
      </c>
      <c r="M189" s="245" t="s">
        <v>620</v>
      </c>
      <c r="N189" s="245" t="s">
        <v>1375</v>
      </c>
      <c r="O189" s="245" t="s">
        <v>1376</v>
      </c>
      <c r="P189" s="245" t="s">
        <v>618</v>
      </c>
      <c r="Q189" s="245" t="s">
        <v>618</v>
      </c>
      <c r="R189" s="245" t="s">
        <v>1377</v>
      </c>
      <c r="S189" s="245" t="s">
        <v>1378</v>
      </c>
      <c r="T189" s="245" t="s">
        <v>27</v>
      </c>
      <c r="U189" s="245" t="s">
        <v>620</v>
      </c>
      <c r="V189" s="245" t="s">
        <v>636</v>
      </c>
      <c r="W189" s="245">
        <f t="shared" si="2"/>
        <v>20</v>
      </c>
    </row>
    <row r="190" spans="1:23" ht="77.099999999999994" customHeight="1">
      <c r="A190" s="245" t="s">
        <v>309</v>
      </c>
      <c r="B190" s="245" t="s">
        <v>1381</v>
      </c>
      <c r="C190" s="245">
        <v>0</v>
      </c>
      <c r="D190" s="245">
        <v>0</v>
      </c>
      <c r="E190" s="245">
        <v>0</v>
      </c>
      <c r="F190" s="245">
        <v>0</v>
      </c>
      <c r="G190" s="245">
        <v>0</v>
      </c>
      <c r="H190" s="245">
        <v>1</v>
      </c>
      <c r="I190" s="245">
        <v>0</v>
      </c>
      <c r="J190" s="245">
        <v>1</v>
      </c>
      <c r="K190" s="245"/>
      <c r="L190" s="245" t="s">
        <v>1374</v>
      </c>
      <c r="M190" s="245" t="s">
        <v>620</v>
      </c>
      <c r="N190" s="245" t="s">
        <v>1375</v>
      </c>
      <c r="O190" s="245" t="s">
        <v>1376</v>
      </c>
      <c r="P190" s="245" t="s">
        <v>618</v>
      </c>
      <c r="Q190" s="245" t="s">
        <v>618</v>
      </c>
      <c r="R190" s="245" t="s">
        <v>1377</v>
      </c>
      <c r="S190" s="245" t="s">
        <v>1378</v>
      </c>
      <c r="T190" s="245" t="s">
        <v>27</v>
      </c>
      <c r="U190" s="245" t="s">
        <v>620</v>
      </c>
      <c r="V190" s="245" t="s">
        <v>636</v>
      </c>
      <c r="W190" s="245">
        <f t="shared" ref="W190:W255" si="3">IF($V190="Critical Importance",20,IF($V190="Minor Importance",5,10))</f>
        <v>20</v>
      </c>
    </row>
    <row r="191" spans="1:23" ht="77.099999999999994" customHeight="1">
      <c r="A191" s="245" t="s">
        <v>310</v>
      </c>
      <c r="B191" s="245" t="s">
        <v>1382</v>
      </c>
      <c r="C191" s="245">
        <v>0</v>
      </c>
      <c r="D191" s="245">
        <v>0</v>
      </c>
      <c r="E191" s="245">
        <v>0</v>
      </c>
      <c r="F191" s="245">
        <v>0</v>
      </c>
      <c r="G191" s="245">
        <v>0</v>
      </c>
      <c r="H191" s="245">
        <v>1</v>
      </c>
      <c r="I191" s="245">
        <v>0</v>
      </c>
      <c r="J191" s="245">
        <v>1</v>
      </c>
      <c r="K191" s="245"/>
      <c r="L191" s="245" t="s">
        <v>1374</v>
      </c>
      <c r="M191" s="245" t="s">
        <v>620</v>
      </c>
      <c r="N191" s="245" t="s">
        <v>1375</v>
      </c>
      <c r="O191" s="245" t="s">
        <v>1376</v>
      </c>
      <c r="P191" s="245" t="s">
        <v>618</v>
      </c>
      <c r="Q191" s="245" t="s">
        <v>618</v>
      </c>
      <c r="R191" s="245" t="s">
        <v>1377</v>
      </c>
      <c r="S191" s="245" t="s">
        <v>1378</v>
      </c>
      <c r="T191" s="245" t="s">
        <v>27</v>
      </c>
      <c r="U191" s="245" t="s">
        <v>620</v>
      </c>
      <c r="V191" s="245" t="s">
        <v>692</v>
      </c>
      <c r="W191" s="245">
        <f t="shared" si="3"/>
        <v>10</v>
      </c>
    </row>
    <row r="192" spans="1:23" ht="77.099999999999994" customHeight="1">
      <c r="A192" s="245" t="s">
        <v>311</v>
      </c>
      <c r="B192" s="245" t="s">
        <v>1383</v>
      </c>
      <c r="C192" s="245">
        <v>0</v>
      </c>
      <c r="D192" s="245">
        <v>0</v>
      </c>
      <c r="E192" s="245">
        <v>0</v>
      </c>
      <c r="F192" s="245">
        <v>0</v>
      </c>
      <c r="G192" s="245">
        <v>0</v>
      </c>
      <c r="H192" s="245">
        <v>1</v>
      </c>
      <c r="I192" s="245">
        <v>0</v>
      </c>
      <c r="J192" s="245">
        <v>1</v>
      </c>
      <c r="K192" s="245"/>
      <c r="L192" s="245" t="s">
        <v>1374</v>
      </c>
      <c r="M192" s="245" t="s">
        <v>620</v>
      </c>
      <c r="N192" s="245" t="s">
        <v>1375</v>
      </c>
      <c r="O192" s="245" t="s">
        <v>1376</v>
      </c>
      <c r="P192" s="245" t="s">
        <v>618</v>
      </c>
      <c r="Q192" s="245" t="s">
        <v>618</v>
      </c>
      <c r="R192" s="245" t="s">
        <v>1377</v>
      </c>
      <c r="S192" s="245" t="s">
        <v>1378</v>
      </c>
      <c r="T192" s="245" t="s">
        <v>27</v>
      </c>
      <c r="U192" s="245" t="s">
        <v>620</v>
      </c>
      <c r="V192" s="245" t="s">
        <v>692</v>
      </c>
      <c r="W192" s="245">
        <f t="shared" si="3"/>
        <v>10</v>
      </c>
    </row>
    <row r="193" spans="1:23" ht="77.099999999999994" customHeight="1">
      <c r="A193" s="245" t="s">
        <v>312</v>
      </c>
      <c r="B193" s="245" t="s">
        <v>1384</v>
      </c>
      <c r="C193" s="245">
        <v>0</v>
      </c>
      <c r="D193" s="245">
        <v>0</v>
      </c>
      <c r="E193" s="245">
        <v>0</v>
      </c>
      <c r="F193" s="245">
        <v>0</v>
      </c>
      <c r="G193" s="245">
        <v>0</v>
      </c>
      <c r="H193" s="245">
        <v>1</v>
      </c>
      <c r="I193" s="245">
        <v>0</v>
      </c>
      <c r="J193" s="245">
        <v>1</v>
      </c>
      <c r="K193" s="245"/>
      <c r="L193" s="245" t="s">
        <v>1374</v>
      </c>
      <c r="M193" s="245" t="s">
        <v>620</v>
      </c>
      <c r="N193" s="245" t="s">
        <v>1375</v>
      </c>
      <c r="O193" s="245" t="s">
        <v>1376</v>
      </c>
      <c r="P193" s="245" t="s">
        <v>618</v>
      </c>
      <c r="Q193" s="245" t="s">
        <v>618</v>
      </c>
      <c r="R193" s="245" t="s">
        <v>1377</v>
      </c>
      <c r="S193" s="245" t="s">
        <v>1378</v>
      </c>
      <c r="T193" s="245" t="s">
        <v>27</v>
      </c>
      <c r="U193" s="245" t="s">
        <v>620</v>
      </c>
      <c r="V193" s="245" t="s">
        <v>692</v>
      </c>
      <c r="W193" s="245">
        <f t="shared" si="3"/>
        <v>10</v>
      </c>
    </row>
    <row r="194" spans="1:23" ht="77.099999999999994" customHeight="1">
      <c r="A194" s="245" t="s">
        <v>314</v>
      </c>
      <c r="B194" s="245" t="s">
        <v>1385</v>
      </c>
      <c r="C194" s="245">
        <v>0</v>
      </c>
      <c r="D194" s="245">
        <v>0</v>
      </c>
      <c r="E194" s="245">
        <v>0</v>
      </c>
      <c r="F194" s="245">
        <v>0</v>
      </c>
      <c r="G194" s="245">
        <v>0</v>
      </c>
      <c r="H194" s="245">
        <v>1</v>
      </c>
      <c r="I194" s="245">
        <v>0</v>
      </c>
      <c r="J194" s="245">
        <v>1</v>
      </c>
      <c r="K194" s="245"/>
      <c r="L194" s="245" t="s">
        <v>1374</v>
      </c>
      <c r="M194" s="245" t="s">
        <v>620</v>
      </c>
      <c r="N194" s="245" t="s">
        <v>1375</v>
      </c>
      <c r="O194" s="245" t="s">
        <v>1376</v>
      </c>
      <c r="P194" s="245" t="s">
        <v>618</v>
      </c>
      <c r="Q194" s="245" t="s">
        <v>618</v>
      </c>
      <c r="R194" s="245" t="s">
        <v>1377</v>
      </c>
      <c r="S194" s="245" t="s">
        <v>1378</v>
      </c>
      <c r="T194" s="245" t="s">
        <v>27</v>
      </c>
      <c r="U194" s="245" t="s">
        <v>620</v>
      </c>
      <c r="V194" s="245" t="s">
        <v>692</v>
      </c>
      <c r="W194" s="245">
        <f t="shared" si="3"/>
        <v>10</v>
      </c>
    </row>
    <row r="195" spans="1:23" ht="77.099999999999994" customHeight="1">
      <c r="A195" s="245" t="s">
        <v>315</v>
      </c>
      <c r="B195" s="245" t="s">
        <v>1386</v>
      </c>
      <c r="C195" s="245">
        <v>0</v>
      </c>
      <c r="D195" s="245">
        <v>0</v>
      </c>
      <c r="E195" s="245">
        <v>0</v>
      </c>
      <c r="F195" s="245">
        <v>0</v>
      </c>
      <c r="G195" s="245">
        <v>0</v>
      </c>
      <c r="H195" s="245">
        <v>1</v>
      </c>
      <c r="I195" s="245">
        <v>0</v>
      </c>
      <c r="J195" s="245">
        <v>1</v>
      </c>
      <c r="K195" s="245"/>
      <c r="L195" s="245" t="s">
        <v>1374</v>
      </c>
      <c r="M195" s="245" t="s">
        <v>620</v>
      </c>
      <c r="N195" s="245" t="s">
        <v>1375</v>
      </c>
      <c r="O195" s="245" t="s">
        <v>1376</v>
      </c>
      <c r="P195" s="245" t="s">
        <v>618</v>
      </c>
      <c r="Q195" s="245" t="s">
        <v>618</v>
      </c>
      <c r="R195" s="245" t="s">
        <v>1377</v>
      </c>
      <c r="S195" s="245" t="s">
        <v>1378</v>
      </c>
      <c r="T195" s="245" t="s">
        <v>27</v>
      </c>
      <c r="U195" s="245" t="s">
        <v>620</v>
      </c>
      <c r="V195" s="245" t="s">
        <v>692</v>
      </c>
      <c r="W195" s="245">
        <f t="shared" si="3"/>
        <v>10</v>
      </c>
    </row>
    <row r="196" spans="1:23" ht="77.099999999999994" customHeight="1">
      <c r="A196" s="245" t="s">
        <v>316</v>
      </c>
      <c r="B196" s="245" t="s">
        <v>1387</v>
      </c>
      <c r="C196" s="245">
        <v>0</v>
      </c>
      <c r="D196" s="245">
        <v>0</v>
      </c>
      <c r="E196" s="245">
        <v>0</v>
      </c>
      <c r="F196" s="245">
        <v>0</v>
      </c>
      <c r="G196" s="245">
        <v>0</v>
      </c>
      <c r="H196" s="245">
        <v>1</v>
      </c>
      <c r="I196" s="245">
        <v>0</v>
      </c>
      <c r="J196" s="245">
        <v>1</v>
      </c>
      <c r="K196" s="245"/>
      <c r="L196" s="245" t="s">
        <v>1374</v>
      </c>
      <c r="M196" s="245" t="s">
        <v>620</v>
      </c>
      <c r="N196" s="245" t="s">
        <v>1375</v>
      </c>
      <c r="O196" s="245" t="s">
        <v>1376</v>
      </c>
      <c r="P196" s="245" t="s">
        <v>618</v>
      </c>
      <c r="Q196" s="245" t="s">
        <v>618</v>
      </c>
      <c r="R196" s="245" t="s">
        <v>1377</v>
      </c>
      <c r="S196" s="245" t="s">
        <v>1378</v>
      </c>
      <c r="T196" s="245" t="s">
        <v>27</v>
      </c>
      <c r="U196" s="245" t="s">
        <v>620</v>
      </c>
      <c r="V196" s="245" t="s">
        <v>692</v>
      </c>
      <c r="W196" s="245">
        <f t="shared" si="3"/>
        <v>10</v>
      </c>
    </row>
    <row r="197" spans="1:23" ht="77.099999999999994" customHeight="1">
      <c r="A197" s="245" t="s">
        <v>317</v>
      </c>
      <c r="B197" s="245" t="s">
        <v>1388</v>
      </c>
      <c r="C197" s="245">
        <v>0</v>
      </c>
      <c r="D197" s="245">
        <v>0</v>
      </c>
      <c r="E197" s="245">
        <v>0</v>
      </c>
      <c r="F197" s="245">
        <v>0</v>
      </c>
      <c r="G197" s="245">
        <v>0</v>
      </c>
      <c r="H197" s="245">
        <v>1</v>
      </c>
      <c r="I197" s="245">
        <v>0</v>
      </c>
      <c r="J197" s="245">
        <v>1</v>
      </c>
      <c r="K197" s="245"/>
      <c r="L197" s="245" t="s">
        <v>1374</v>
      </c>
      <c r="M197" s="245" t="s">
        <v>620</v>
      </c>
      <c r="N197" s="245" t="s">
        <v>1375</v>
      </c>
      <c r="O197" s="245" t="s">
        <v>1376</v>
      </c>
      <c r="P197" s="245" t="s">
        <v>618</v>
      </c>
      <c r="Q197" s="245" t="s">
        <v>618</v>
      </c>
      <c r="R197" s="245" t="s">
        <v>1377</v>
      </c>
      <c r="S197" s="245" t="s">
        <v>1378</v>
      </c>
      <c r="T197" s="245" t="s">
        <v>27</v>
      </c>
      <c r="U197" s="245" t="s">
        <v>620</v>
      </c>
      <c r="V197" s="245" t="s">
        <v>692</v>
      </c>
      <c r="W197" s="245">
        <f t="shared" si="3"/>
        <v>10</v>
      </c>
    </row>
    <row r="198" spans="1:23" ht="77.099999999999994" customHeight="1">
      <c r="A198" s="245" t="s">
        <v>318</v>
      </c>
      <c r="B198" s="245" t="s">
        <v>1389</v>
      </c>
      <c r="C198" s="245">
        <v>0</v>
      </c>
      <c r="D198" s="245">
        <v>0</v>
      </c>
      <c r="E198" s="245">
        <v>0</v>
      </c>
      <c r="F198" s="245">
        <v>0</v>
      </c>
      <c r="G198" s="245">
        <v>0</v>
      </c>
      <c r="H198" s="245">
        <v>1</v>
      </c>
      <c r="I198" s="245">
        <v>0</v>
      </c>
      <c r="J198" s="245">
        <v>1</v>
      </c>
      <c r="K198" s="245"/>
      <c r="L198" s="245" t="s">
        <v>1374</v>
      </c>
      <c r="M198" s="245" t="s">
        <v>620</v>
      </c>
      <c r="N198" s="245" t="s">
        <v>1375</v>
      </c>
      <c r="O198" s="245" t="s">
        <v>1376</v>
      </c>
      <c r="P198" s="245" t="s">
        <v>618</v>
      </c>
      <c r="Q198" s="245" t="s">
        <v>618</v>
      </c>
      <c r="R198" s="245" t="s">
        <v>1377</v>
      </c>
      <c r="S198" s="245" t="s">
        <v>1378</v>
      </c>
      <c r="T198" s="245" t="s">
        <v>27</v>
      </c>
      <c r="U198" s="245" t="s">
        <v>620</v>
      </c>
      <c r="V198" s="245" t="s">
        <v>692</v>
      </c>
      <c r="W198" s="245">
        <f t="shared" si="3"/>
        <v>10</v>
      </c>
    </row>
    <row r="199" spans="1:23" ht="77.099999999999994" customHeight="1">
      <c r="A199" s="245" t="s">
        <v>319</v>
      </c>
      <c r="B199" s="245" t="s">
        <v>1390</v>
      </c>
      <c r="C199" s="245">
        <v>0</v>
      </c>
      <c r="D199" s="245">
        <v>0</v>
      </c>
      <c r="E199" s="245">
        <v>0</v>
      </c>
      <c r="F199" s="245">
        <v>0</v>
      </c>
      <c r="G199" s="245">
        <v>0</v>
      </c>
      <c r="H199" s="245">
        <v>1</v>
      </c>
      <c r="I199" s="245">
        <v>0</v>
      </c>
      <c r="J199" s="245">
        <v>1</v>
      </c>
      <c r="K199" s="245"/>
      <c r="L199" s="245" t="s">
        <v>1374</v>
      </c>
      <c r="M199" s="245" t="s">
        <v>620</v>
      </c>
      <c r="N199" s="245" t="s">
        <v>1375</v>
      </c>
      <c r="O199" s="245" t="s">
        <v>1376</v>
      </c>
      <c r="P199" s="245" t="s">
        <v>618</v>
      </c>
      <c r="Q199" s="245" t="s">
        <v>618</v>
      </c>
      <c r="R199" s="245" t="s">
        <v>1377</v>
      </c>
      <c r="S199" s="245" t="s">
        <v>1378</v>
      </c>
      <c r="T199" s="245" t="s">
        <v>27</v>
      </c>
      <c r="U199" s="245" t="s">
        <v>620</v>
      </c>
      <c r="V199" s="245" t="s">
        <v>692</v>
      </c>
      <c r="W199" s="245">
        <f t="shared" si="3"/>
        <v>10</v>
      </c>
    </row>
    <row r="200" spans="1:23" ht="77.099999999999994" customHeight="1">
      <c r="A200" s="245" t="s">
        <v>320</v>
      </c>
      <c r="B200" s="245" t="s">
        <v>1391</v>
      </c>
      <c r="C200" s="245">
        <v>0</v>
      </c>
      <c r="D200" s="245">
        <v>0</v>
      </c>
      <c r="E200" s="245">
        <v>0</v>
      </c>
      <c r="F200" s="245">
        <v>0</v>
      </c>
      <c r="G200" s="245">
        <v>0</v>
      </c>
      <c r="H200" s="245">
        <v>1</v>
      </c>
      <c r="I200" s="245">
        <v>0</v>
      </c>
      <c r="J200" s="245">
        <v>1</v>
      </c>
      <c r="K200" s="245"/>
      <c r="L200" s="245" t="s">
        <v>1374</v>
      </c>
      <c r="M200" s="245" t="s">
        <v>620</v>
      </c>
      <c r="N200" s="245" t="s">
        <v>1375</v>
      </c>
      <c r="O200" s="245" t="s">
        <v>1376</v>
      </c>
      <c r="P200" s="245" t="s">
        <v>618</v>
      </c>
      <c r="Q200" s="245" t="s">
        <v>618</v>
      </c>
      <c r="R200" s="245" t="s">
        <v>1377</v>
      </c>
      <c r="S200" s="245" t="s">
        <v>1378</v>
      </c>
      <c r="T200" s="245" t="s">
        <v>43</v>
      </c>
      <c r="U200" s="245" t="s">
        <v>620</v>
      </c>
      <c r="V200" s="245" t="s">
        <v>692</v>
      </c>
      <c r="W200" s="245">
        <f t="shared" si="3"/>
        <v>10</v>
      </c>
    </row>
    <row r="201" spans="1:23" ht="77.099999999999994" customHeight="1">
      <c r="A201" s="245" t="s">
        <v>321</v>
      </c>
      <c r="B201" s="245" t="s">
        <v>1392</v>
      </c>
      <c r="C201" s="245">
        <v>0</v>
      </c>
      <c r="D201" s="245">
        <v>0</v>
      </c>
      <c r="E201" s="245">
        <v>0</v>
      </c>
      <c r="F201" s="245">
        <v>0</v>
      </c>
      <c r="G201" s="245">
        <v>0</v>
      </c>
      <c r="H201" s="245">
        <v>1</v>
      </c>
      <c r="I201" s="245">
        <v>0</v>
      </c>
      <c r="J201" s="245">
        <v>1</v>
      </c>
      <c r="K201" s="245"/>
      <c r="L201" s="245" t="s">
        <v>1374</v>
      </c>
      <c r="M201" s="245" t="s">
        <v>620</v>
      </c>
      <c r="N201" s="245" t="s">
        <v>1375</v>
      </c>
      <c r="O201" s="245" t="s">
        <v>1376</v>
      </c>
      <c r="P201" s="245" t="s">
        <v>618</v>
      </c>
      <c r="Q201" s="245" t="s">
        <v>618</v>
      </c>
      <c r="R201" s="245" t="s">
        <v>1377</v>
      </c>
      <c r="S201" s="245" t="s">
        <v>1378</v>
      </c>
      <c r="T201" s="245" t="s">
        <v>27</v>
      </c>
      <c r="U201" s="245" t="s">
        <v>620</v>
      </c>
      <c r="V201" s="245" t="s">
        <v>692</v>
      </c>
      <c r="W201" s="245">
        <f t="shared" si="3"/>
        <v>10</v>
      </c>
    </row>
    <row r="202" spans="1:23" ht="77.099999999999994" customHeight="1">
      <c r="A202" s="245" t="s">
        <v>322</v>
      </c>
      <c r="B202" s="245" t="s">
        <v>1393</v>
      </c>
      <c r="C202" s="245">
        <v>0</v>
      </c>
      <c r="D202" s="245">
        <v>0</v>
      </c>
      <c r="E202" s="245">
        <v>0</v>
      </c>
      <c r="F202" s="245">
        <v>0</v>
      </c>
      <c r="G202" s="245">
        <v>0</v>
      </c>
      <c r="H202" s="245">
        <v>1</v>
      </c>
      <c r="I202" s="245">
        <v>0</v>
      </c>
      <c r="J202" s="245">
        <v>1</v>
      </c>
      <c r="K202" s="245"/>
      <c r="L202" s="245" t="s">
        <v>1374</v>
      </c>
      <c r="M202" s="245" t="s">
        <v>620</v>
      </c>
      <c r="N202" s="245" t="s">
        <v>1375</v>
      </c>
      <c r="O202" s="245" t="s">
        <v>1376</v>
      </c>
      <c r="P202" s="245" t="s">
        <v>618</v>
      </c>
      <c r="Q202" s="245" t="s">
        <v>618</v>
      </c>
      <c r="R202" s="245" t="s">
        <v>1377</v>
      </c>
      <c r="S202" s="245" t="s">
        <v>1378</v>
      </c>
      <c r="T202" s="245" t="s">
        <v>27</v>
      </c>
      <c r="U202" s="245" t="s">
        <v>620</v>
      </c>
      <c r="V202" s="245" t="s">
        <v>692</v>
      </c>
      <c r="W202" s="245">
        <f t="shared" si="3"/>
        <v>10</v>
      </c>
    </row>
    <row r="203" spans="1:23" ht="77.099999999999994" customHeight="1">
      <c r="A203" s="245" t="s">
        <v>323</v>
      </c>
      <c r="B203" s="245" t="s">
        <v>1394</v>
      </c>
      <c r="C203" s="245">
        <v>0</v>
      </c>
      <c r="D203" s="245">
        <v>0</v>
      </c>
      <c r="E203" s="245">
        <v>0</v>
      </c>
      <c r="F203" s="245">
        <v>0</v>
      </c>
      <c r="G203" s="245">
        <v>0</v>
      </c>
      <c r="H203" s="245">
        <v>1</v>
      </c>
      <c r="I203" s="245">
        <v>0</v>
      </c>
      <c r="J203" s="245">
        <v>1</v>
      </c>
      <c r="K203" s="245"/>
      <c r="L203" s="245" t="s">
        <v>1374</v>
      </c>
      <c r="M203" s="245" t="s">
        <v>620</v>
      </c>
      <c r="N203" s="245" t="s">
        <v>1375</v>
      </c>
      <c r="O203" s="245" t="s">
        <v>1376</v>
      </c>
      <c r="P203" s="245" t="s">
        <v>618</v>
      </c>
      <c r="Q203" s="245" t="s">
        <v>618</v>
      </c>
      <c r="R203" s="245" t="s">
        <v>1377</v>
      </c>
      <c r="S203" s="245" t="s">
        <v>1378</v>
      </c>
      <c r="T203" s="245" t="s">
        <v>27</v>
      </c>
      <c r="U203" s="245" t="s">
        <v>620</v>
      </c>
      <c r="V203" s="245" t="s">
        <v>692</v>
      </c>
      <c r="W203" s="245">
        <f t="shared" si="3"/>
        <v>10</v>
      </c>
    </row>
    <row r="204" spans="1:23" ht="77.099999999999994" customHeight="1">
      <c r="A204" s="245" t="s">
        <v>324</v>
      </c>
      <c r="B204" s="245" t="s">
        <v>1395</v>
      </c>
      <c r="C204" s="245">
        <v>0</v>
      </c>
      <c r="D204" s="245">
        <v>0</v>
      </c>
      <c r="E204" s="245">
        <v>0</v>
      </c>
      <c r="F204" s="245">
        <v>0</v>
      </c>
      <c r="G204" s="245">
        <v>0</v>
      </c>
      <c r="H204" s="245">
        <v>1</v>
      </c>
      <c r="I204" s="245">
        <v>0</v>
      </c>
      <c r="J204" s="245">
        <v>1</v>
      </c>
      <c r="K204" s="245"/>
      <c r="L204" s="245" t="s">
        <v>1374</v>
      </c>
      <c r="M204" s="245" t="s">
        <v>620</v>
      </c>
      <c r="N204" s="245" t="s">
        <v>1375</v>
      </c>
      <c r="O204" s="245" t="s">
        <v>1376</v>
      </c>
      <c r="P204" s="245" t="s">
        <v>618</v>
      </c>
      <c r="Q204" s="245" t="s">
        <v>618</v>
      </c>
      <c r="R204" s="245" t="s">
        <v>1377</v>
      </c>
      <c r="S204" s="245" t="s">
        <v>1378</v>
      </c>
      <c r="T204" s="245" t="s">
        <v>43</v>
      </c>
      <c r="U204" s="245" t="s">
        <v>620</v>
      </c>
      <c r="V204" s="245" t="s">
        <v>692</v>
      </c>
      <c r="W204" s="245">
        <f t="shared" si="3"/>
        <v>10</v>
      </c>
    </row>
    <row r="205" spans="1:23" ht="77.099999999999994" customHeight="1">
      <c r="A205" s="245" t="s">
        <v>325</v>
      </c>
      <c r="B205" s="245" t="s">
        <v>1396</v>
      </c>
      <c r="C205" s="245">
        <v>0</v>
      </c>
      <c r="D205" s="245">
        <v>0</v>
      </c>
      <c r="E205" s="245">
        <v>0</v>
      </c>
      <c r="F205" s="245">
        <v>0</v>
      </c>
      <c r="G205" s="245">
        <v>0</v>
      </c>
      <c r="H205" s="245">
        <v>1</v>
      </c>
      <c r="I205" s="245">
        <v>0</v>
      </c>
      <c r="J205" s="245">
        <v>1</v>
      </c>
      <c r="K205" s="245"/>
      <c r="L205" s="245" t="s">
        <v>1374</v>
      </c>
      <c r="M205" s="245" t="s">
        <v>620</v>
      </c>
      <c r="N205" s="245" t="s">
        <v>1375</v>
      </c>
      <c r="O205" s="245" t="s">
        <v>1376</v>
      </c>
      <c r="P205" s="245" t="s">
        <v>618</v>
      </c>
      <c r="Q205" s="245" t="s">
        <v>618</v>
      </c>
      <c r="R205" s="245" t="s">
        <v>1377</v>
      </c>
      <c r="S205" s="245" t="s">
        <v>1378</v>
      </c>
      <c r="T205" s="245" t="s">
        <v>27</v>
      </c>
      <c r="U205" s="245" t="s">
        <v>620</v>
      </c>
      <c r="V205" s="245" t="s">
        <v>692</v>
      </c>
      <c r="W205" s="245">
        <f t="shared" si="3"/>
        <v>10</v>
      </c>
    </row>
    <row r="206" spans="1:23" ht="77.099999999999994" customHeight="1">
      <c r="A206" s="245" t="s">
        <v>326</v>
      </c>
      <c r="B206" s="245" t="s">
        <v>1397</v>
      </c>
      <c r="C206" s="245">
        <v>0</v>
      </c>
      <c r="D206" s="245">
        <v>0</v>
      </c>
      <c r="E206" s="245">
        <v>0</v>
      </c>
      <c r="F206" s="245">
        <v>0</v>
      </c>
      <c r="G206" s="245">
        <v>0</v>
      </c>
      <c r="H206" s="245">
        <v>1</v>
      </c>
      <c r="I206" s="245">
        <v>0</v>
      </c>
      <c r="J206" s="245">
        <v>1</v>
      </c>
      <c r="K206" s="245"/>
      <c r="L206" s="245" t="s">
        <v>1374</v>
      </c>
      <c r="M206" s="245" t="s">
        <v>620</v>
      </c>
      <c r="N206" s="245" t="s">
        <v>1375</v>
      </c>
      <c r="O206" s="245" t="s">
        <v>1376</v>
      </c>
      <c r="P206" s="245" t="s">
        <v>618</v>
      </c>
      <c r="Q206" s="245" t="s">
        <v>618</v>
      </c>
      <c r="R206" s="245" t="s">
        <v>1377</v>
      </c>
      <c r="S206" s="245" t="s">
        <v>1378</v>
      </c>
      <c r="T206" s="245" t="s">
        <v>27</v>
      </c>
      <c r="U206" s="245" t="s">
        <v>620</v>
      </c>
      <c r="V206" s="245" t="s">
        <v>692</v>
      </c>
      <c r="W206" s="245">
        <f t="shared" si="3"/>
        <v>10</v>
      </c>
    </row>
    <row r="207" spans="1:23" ht="77.099999999999994" customHeight="1">
      <c r="A207" s="245" t="s">
        <v>327</v>
      </c>
      <c r="B207" s="245" t="s">
        <v>1398</v>
      </c>
      <c r="C207" s="245">
        <v>0</v>
      </c>
      <c r="D207" s="245">
        <v>0</v>
      </c>
      <c r="E207" s="245">
        <v>0</v>
      </c>
      <c r="F207" s="245">
        <v>0</v>
      </c>
      <c r="G207" s="245">
        <v>0</v>
      </c>
      <c r="H207" s="245">
        <v>1</v>
      </c>
      <c r="I207" s="245">
        <v>0</v>
      </c>
      <c r="J207" s="245">
        <v>1</v>
      </c>
      <c r="K207" s="245"/>
      <c r="L207" s="245" t="s">
        <v>1374</v>
      </c>
      <c r="M207" s="245" t="s">
        <v>620</v>
      </c>
      <c r="N207" s="245" t="s">
        <v>1375</v>
      </c>
      <c r="O207" s="245" t="s">
        <v>1376</v>
      </c>
      <c r="P207" s="245" t="s">
        <v>618</v>
      </c>
      <c r="Q207" s="245" t="s">
        <v>618</v>
      </c>
      <c r="R207" s="245" t="s">
        <v>1377</v>
      </c>
      <c r="S207" s="245" t="s">
        <v>1378</v>
      </c>
      <c r="T207" s="245" t="s">
        <v>27</v>
      </c>
      <c r="U207" s="245" t="s">
        <v>620</v>
      </c>
      <c r="V207" s="245" t="s">
        <v>692</v>
      </c>
      <c r="W207" s="245">
        <f t="shared" si="3"/>
        <v>10</v>
      </c>
    </row>
    <row r="208" spans="1:23" ht="77.099999999999994" customHeight="1">
      <c r="A208" s="245" t="s">
        <v>328</v>
      </c>
      <c r="B208" s="245" t="s">
        <v>1399</v>
      </c>
      <c r="C208" s="245">
        <v>0</v>
      </c>
      <c r="D208" s="245">
        <v>0</v>
      </c>
      <c r="E208" s="245">
        <v>0</v>
      </c>
      <c r="F208" s="245">
        <v>0</v>
      </c>
      <c r="G208" s="245">
        <v>0</v>
      </c>
      <c r="H208" s="245">
        <v>1</v>
      </c>
      <c r="I208" s="245">
        <v>0</v>
      </c>
      <c r="J208" s="245">
        <v>1</v>
      </c>
      <c r="K208" s="245"/>
      <c r="L208" s="245" t="s">
        <v>1374</v>
      </c>
      <c r="M208" s="245" t="s">
        <v>620</v>
      </c>
      <c r="N208" s="245" t="s">
        <v>1375</v>
      </c>
      <c r="O208" s="245" t="s">
        <v>1376</v>
      </c>
      <c r="P208" s="245" t="s">
        <v>618</v>
      </c>
      <c r="Q208" s="245" t="s">
        <v>618</v>
      </c>
      <c r="R208" s="245" t="s">
        <v>1377</v>
      </c>
      <c r="S208" s="245" t="s">
        <v>1378</v>
      </c>
      <c r="T208" s="245" t="s">
        <v>27</v>
      </c>
      <c r="U208" s="245" t="s">
        <v>620</v>
      </c>
      <c r="V208" s="245" t="s">
        <v>692</v>
      </c>
      <c r="W208" s="245">
        <f t="shared" si="3"/>
        <v>10</v>
      </c>
    </row>
    <row r="209" spans="1:23" ht="77.099999999999994" customHeight="1">
      <c r="A209" s="245" t="s">
        <v>329</v>
      </c>
      <c r="B209" s="245" t="s">
        <v>1400</v>
      </c>
      <c r="C209" s="245">
        <v>0</v>
      </c>
      <c r="D209" s="245">
        <v>0</v>
      </c>
      <c r="E209" s="245">
        <v>0</v>
      </c>
      <c r="F209" s="245">
        <v>0</v>
      </c>
      <c r="G209" s="245">
        <v>0</v>
      </c>
      <c r="H209" s="245">
        <v>1</v>
      </c>
      <c r="I209" s="245">
        <v>0</v>
      </c>
      <c r="J209" s="245">
        <v>1</v>
      </c>
      <c r="K209" s="245"/>
      <c r="L209" s="245" t="s">
        <v>1374</v>
      </c>
      <c r="M209" s="245" t="s">
        <v>620</v>
      </c>
      <c r="N209" s="245" t="s">
        <v>1375</v>
      </c>
      <c r="O209" s="245" t="s">
        <v>1376</v>
      </c>
      <c r="P209" s="245" t="s">
        <v>618</v>
      </c>
      <c r="Q209" s="245" t="s">
        <v>618</v>
      </c>
      <c r="R209" s="245" t="s">
        <v>1377</v>
      </c>
      <c r="S209" s="245" t="s">
        <v>1378</v>
      </c>
      <c r="T209" s="245" t="s">
        <v>27</v>
      </c>
      <c r="U209" s="245" t="s">
        <v>620</v>
      </c>
      <c r="V209" s="245" t="s">
        <v>692</v>
      </c>
      <c r="W209" s="245">
        <f t="shared" si="3"/>
        <v>10</v>
      </c>
    </row>
    <row r="210" spans="1:23" ht="77.099999999999994" customHeight="1">
      <c r="A210" s="245" t="s">
        <v>331</v>
      </c>
      <c r="B210" s="245" t="s">
        <v>1401</v>
      </c>
      <c r="C210" s="245">
        <v>0</v>
      </c>
      <c r="D210" s="245">
        <v>0</v>
      </c>
      <c r="E210" s="245">
        <v>0</v>
      </c>
      <c r="F210" s="245">
        <v>0</v>
      </c>
      <c r="G210" s="245">
        <v>0</v>
      </c>
      <c r="H210" s="245">
        <v>1</v>
      </c>
      <c r="I210" s="245">
        <v>0</v>
      </c>
      <c r="J210" s="245">
        <v>1</v>
      </c>
      <c r="K210" s="245"/>
      <c r="L210" s="245" t="s">
        <v>1374</v>
      </c>
      <c r="M210" s="245" t="s">
        <v>620</v>
      </c>
      <c r="N210" s="245" t="s">
        <v>1375</v>
      </c>
      <c r="O210" s="245" t="s">
        <v>1376</v>
      </c>
      <c r="P210" s="245" t="s">
        <v>618</v>
      </c>
      <c r="Q210" s="245" t="s">
        <v>618</v>
      </c>
      <c r="R210" s="245" t="s">
        <v>1377</v>
      </c>
      <c r="S210" s="245" t="s">
        <v>1378</v>
      </c>
      <c r="T210" s="245" t="s">
        <v>27</v>
      </c>
      <c r="U210" s="245" t="s">
        <v>620</v>
      </c>
      <c r="V210" s="245" t="s">
        <v>692</v>
      </c>
      <c r="W210" s="245">
        <f t="shared" si="3"/>
        <v>10</v>
      </c>
    </row>
    <row r="211" spans="1:23" ht="77.099999999999994" customHeight="1">
      <c r="A211" s="245" t="s">
        <v>332</v>
      </c>
      <c r="B211" s="245" t="s">
        <v>1402</v>
      </c>
      <c r="C211" s="245">
        <v>0</v>
      </c>
      <c r="D211" s="245">
        <v>0</v>
      </c>
      <c r="E211" s="245">
        <v>0</v>
      </c>
      <c r="F211" s="245">
        <v>0</v>
      </c>
      <c r="G211" s="245">
        <v>0</v>
      </c>
      <c r="H211" s="245">
        <v>1</v>
      </c>
      <c r="I211" s="245">
        <v>0</v>
      </c>
      <c r="J211" s="245">
        <v>1</v>
      </c>
      <c r="K211" s="245"/>
      <c r="L211" s="245" t="s">
        <v>1374</v>
      </c>
      <c r="M211" s="245" t="s">
        <v>620</v>
      </c>
      <c r="N211" s="245" t="s">
        <v>1375</v>
      </c>
      <c r="O211" s="245" t="s">
        <v>1376</v>
      </c>
      <c r="P211" s="245" t="s">
        <v>618</v>
      </c>
      <c r="Q211" s="245" t="s">
        <v>618</v>
      </c>
      <c r="R211" s="245" t="s">
        <v>1377</v>
      </c>
      <c r="S211" s="245" t="s">
        <v>1378</v>
      </c>
      <c r="T211" s="245" t="s">
        <v>27</v>
      </c>
      <c r="U211" s="245" t="s">
        <v>620</v>
      </c>
      <c r="V211" s="245" t="s">
        <v>692</v>
      </c>
      <c r="W211" s="245">
        <f t="shared" si="3"/>
        <v>10</v>
      </c>
    </row>
    <row r="212" spans="1:23" ht="77.099999999999994" customHeight="1">
      <c r="A212" s="245" t="s">
        <v>334</v>
      </c>
      <c r="B212" s="245" t="s">
        <v>1403</v>
      </c>
      <c r="C212" s="245">
        <v>0</v>
      </c>
      <c r="D212" s="245">
        <v>0</v>
      </c>
      <c r="E212" s="245">
        <v>0</v>
      </c>
      <c r="F212" s="245">
        <v>0</v>
      </c>
      <c r="G212" s="245">
        <v>0</v>
      </c>
      <c r="H212" s="245">
        <v>1</v>
      </c>
      <c r="I212" s="245">
        <v>0</v>
      </c>
      <c r="J212" s="245">
        <v>1</v>
      </c>
      <c r="K212" s="245"/>
      <c r="L212" s="245" t="s">
        <v>1374</v>
      </c>
      <c r="M212" s="245" t="s">
        <v>620</v>
      </c>
      <c r="N212" s="245" t="s">
        <v>1375</v>
      </c>
      <c r="O212" s="245" t="s">
        <v>1376</v>
      </c>
      <c r="P212" s="245" t="s">
        <v>618</v>
      </c>
      <c r="Q212" s="245" t="s">
        <v>618</v>
      </c>
      <c r="R212" s="245" t="s">
        <v>1377</v>
      </c>
      <c r="S212" s="245" t="s">
        <v>1378</v>
      </c>
      <c r="T212" s="245" t="s">
        <v>27</v>
      </c>
      <c r="U212" s="245" t="s">
        <v>620</v>
      </c>
      <c r="V212" s="245" t="s">
        <v>692</v>
      </c>
      <c r="W212" s="245">
        <f t="shared" si="3"/>
        <v>10</v>
      </c>
    </row>
    <row r="213" spans="1:23" ht="77.099999999999994" customHeight="1">
      <c r="A213" s="245" t="s">
        <v>335</v>
      </c>
      <c r="B213" s="245" t="s">
        <v>1404</v>
      </c>
      <c r="C213" s="245">
        <v>0</v>
      </c>
      <c r="D213" s="245">
        <v>0</v>
      </c>
      <c r="E213" s="245">
        <v>0</v>
      </c>
      <c r="F213" s="245">
        <v>0</v>
      </c>
      <c r="G213" s="245">
        <v>0</v>
      </c>
      <c r="H213" s="245">
        <v>1</v>
      </c>
      <c r="I213" s="245">
        <v>0</v>
      </c>
      <c r="J213" s="245">
        <v>1</v>
      </c>
      <c r="K213" s="245"/>
      <c r="L213" s="245" t="s">
        <v>1374</v>
      </c>
      <c r="M213" s="245" t="s">
        <v>620</v>
      </c>
      <c r="N213" s="245" t="s">
        <v>1375</v>
      </c>
      <c r="O213" s="245" t="s">
        <v>1376</v>
      </c>
      <c r="P213" s="245" t="s">
        <v>618</v>
      </c>
      <c r="Q213" s="245" t="s">
        <v>618</v>
      </c>
      <c r="R213" s="245" t="s">
        <v>1377</v>
      </c>
      <c r="S213" s="245" t="s">
        <v>1378</v>
      </c>
      <c r="T213" s="245" t="s">
        <v>27</v>
      </c>
      <c r="U213" s="245" t="s">
        <v>620</v>
      </c>
      <c r="V213" s="245" t="s">
        <v>692</v>
      </c>
      <c r="W213" s="245">
        <f t="shared" si="3"/>
        <v>10</v>
      </c>
    </row>
    <row r="214" spans="1:23" ht="77.099999999999994" customHeight="1">
      <c r="A214" s="245" t="s">
        <v>336</v>
      </c>
      <c r="B214" s="245" t="s">
        <v>1405</v>
      </c>
      <c r="C214" s="245">
        <v>0</v>
      </c>
      <c r="D214" s="245">
        <v>0</v>
      </c>
      <c r="E214" s="245">
        <v>0</v>
      </c>
      <c r="F214" s="245">
        <v>0</v>
      </c>
      <c r="G214" s="245">
        <v>0</v>
      </c>
      <c r="H214" s="245">
        <v>1</v>
      </c>
      <c r="I214" s="245">
        <v>0</v>
      </c>
      <c r="J214" s="245">
        <v>1</v>
      </c>
      <c r="K214" s="245"/>
      <c r="L214" s="245" t="s">
        <v>1374</v>
      </c>
      <c r="M214" s="245" t="s">
        <v>620</v>
      </c>
      <c r="N214" s="245" t="s">
        <v>1375</v>
      </c>
      <c r="O214" s="245" t="s">
        <v>1376</v>
      </c>
      <c r="P214" s="245" t="s">
        <v>618</v>
      </c>
      <c r="Q214" s="245" t="s">
        <v>618</v>
      </c>
      <c r="R214" s="245" t="s">
        <v>1377</v>
      </c>
      <c r="S214" s="245" t="s">
        <v>1378</v>
      </c>
      <c r="T214" s="245" t="s">
        <v>27</v>
      </c>
      <c r="U214" s="245" t="s">
        <v>620</v>
      </c>
      <c r="V214" s="245" t="s">
        <v>692</v>
      </c>
      <c r="W214" s="245">
        <f t="shared" si="3"/>
        <v>10</v>
      </c>
    </row>
    <row r="215" spans="1:23" ht="77.099999999999994" customHeight="1">
      <c r="A215" s="245" t="s">
        <v>337</v>
      </c>
      <c r="B215" s="245" t="s">
        <v>1406</v>
      </c>
      <c r="C215" s="245">
        <v>0</v>
      </c>
      <c r="D215" s="245">
        <v>0</v>
      </c>
      <c r="E215" s="245">
        <v>0</v>
      </c>
      <c r="F215" s="245">
        <v>0</v>
      </c>
      <c r="G215" s="245">
        <v>0</v>
      </c>
      <c r="H215" s="245">
        <v>1</v>
      </c>
      <c r="I215" s="245">
        <v>0</v>
      </c>
      <c r="J215" s="245">
        <v>1</v>
      </c>
      <c r="K215" s="245"/>
      <c r="L215" s="245" t="s">
        <v>1374</v>
      </c>
      <c r="M215" s="245" t="s">
        <v>620</v>
      </c>
      <c r="N215" s="245" t="s">
        <v>1375</v>
      </c>
      <c r="O215" s="245" t="s">
        <v>1376</v>
      </c>
      <c r="P215" s="245" t="s">
        <v>618</v>
      </c>
      <c r="Q215" s="245" t="s">
        <v>618</v>
      </c>
      <c r="R215" s="245" t="s">
        <v>1377</v>
      </c>
      <c r="S215" s="245" t="s">
        <v>1378</v>
      </c>
      <c r="T215" s="245" t="s">
        <v>27</v>
      </c>
      <c r="U215" s="245" t="s">
        <v>620</v>
      </c>
      <c r="V215" s="245" t="s">
        <v>642</v>
      </c>
      <c r="W215" s="245">
        <f t="shared" si="3"/>
        <v>5</v>
      </c>
    </row>
    <row r="216" spans="1:23" ht="60.75" customHeight="1">
      <c r="A216" s="245" t="s">
        <v>338</v>
      </c>
      <c r="B216" s="245" t="s">
        <v>1407</v>
      </c>
      <c r="C216" s="245">
        <v>0</v>
      </c>
      <c r="D216" s="245">
        <v>0</v>
      </c>
      <c r="E216" s="245">
        <v>0</v>
      </c>
      <c r="F216" s="245">
        <v>0</v>
      </c>
      <c r="G216" s="245">
        <v>0</v>
      </c>
      <c r="H216" s="245">
        <v>1</v>
      </c>
      <c r="I216" s="245">
        <v>0</v>
      </c>
      <c r="J216" s="245">
        <v>1</v>
      </c>
      <c r="K216" s="245"/>
      <c r="L216" s="245" t="s">
        <v>805</v>
      </c>
      <c r="M216" s="245" t="s">
        <v>620</v>
      </c>
      <c r="N216" s="245" t="s">
        <v>1408</v>
      </c>
      <c r="O216" s="245" t="s">
        <v>1409</v>
      </c>
      <c r="P216" s="245" t="s">
        <v>618</v>
      </c>
      <c r="Q216" s="245" t="s">
        <v>618</v>
      </c>
      <c r="R216" s="245" t="s">
        <v>1410</v>
      </c>
      <c r="S216" s="245" t="s">
        <v>1411</v>
      </c>
      <c r="T216" s="245" t="s">
        <v>27</v>
      </c>
      <c r="U216" s="245" t="s">
        <v>620</v>
      </c>
      <c r="V216" s="245" t="s">
        <v>636</v>
      </c>
      <c r="W216" s="245">
        <f t="shared" si="3"/>
        <v>20</v>
      </c>
    </row>
    <row r="217" spans="1:23" ht="56.1">
      <c r="A217" s="245" t="s">
        <v>339</v>
      </c>
      <c r="B217" s="245" t="s">
        <v>1412</v>
      </c>
      <c r="C217" s="245">
        <v>0</v>
      </c>
      <c r="D217" s="245">
        <v>0</v>
      </c>
      <c r="E217" s="245">
        <v>0</v>
      </c>
      <c r="F217" s="245">
        <v>0</v>
      </c>
      <c r="G217" s="245">
        <v>0</v>
      </c>
      <c r="H217" s="245">
        <v>1</v>
      </c>
      <c r="I217" s="245">
        <v>0</v>
      </c>
      <c r="J217" s="245">
        <v>1</v>
      </c>
      <c r="K217" s="245"/>
      <c r="L217" s="245" t="s">
        <v>805</v>
      </c>
      <c r="M217" s="245" t="s">
        <v>620</v>
      </c>
      <c r="N217" s="245" t="s">
        <v>1408</v>
      </c>
      <c r="O217" s="245" t="s">
        <v>1409</v>
      </c>
      <c r="P217" s="245" t="s">
        <v>618</v>
      </c>
      <c r="Q217" s="245" t="s">
        <v>618</v>
      </c>
      <c r="R217" s="245" t="s">
        <v>1410</v>
      </c>
      <c r="S217" s="245" t="s">
        <v>1411</v>
      </c>
      <c r="T217" s="245" t="s">
        <v>43</v>
      </c>
      <c r="U217" s="245" t="s">
        <v>620</v>
      </c>
      <c r="V217" s="245" t="s">
        <v>636</v>
      </c>
      <c r="W217" s="245">
        <f t="shared" si="3"/>
        <v>20</v>
      </c>
    </row>
    <row r="218" spans="1:23" ht="56.1">
      <c r="A218" s="245" t="s">
        <v>340</v>
      </c>
      <c r="B218" s="245" t="s">
        <v>1413</v>
      </c>
      <c r="C218" s="245">
        <v>0</v>
      </c>
      <c r="D218" s="245">
        <v>0</v>
      </c>
      <c r="E218" s="245">
        <v>0</v>
      </c>
      <c r="F218" s="245">
        <v>0</v>
      </c>
      <c r="G218" s="245">
        <v>0</v>
      </c>
      <c r="H218" s="245">
        <v>1</v>
      </c>
      <c r="I218" s="245">
        <v>0</v>
      </c>
      <c r="J218" s="245">
        <v>1</v>
      </c>
      <c r="K218" s="245"/>
      <c r="L218" s="245" t="s">
        <v>805</v>
      </c>
      <c r="M218" s="245" t="s">
        <v>620</v>
      </c>
      <c r="N218" s="245" t="s">
        <v>1408</v>
      </c>
      <c r="O218" s="245" t="s">
        <v>1409</v>
      </c>
      <c r="P218" s="245" t="s">
        <v>618</v>
      </c>
      <c r="Q218" s="245" t="s">
        <v>618</v>
      </c>
      <c r="R218" s="245" t="s">
        <v>1410</v>
      </c>
      <c r="S218" s="245" t="s">
        <v>1411</v>
      </c>
      <c r="T218" s="245" t="s">
        <v>43</v>
      </c>
      <c r="U218" s="245" t="s">
        <v>620</v>
      </c>
      <c r="V218" s="245" t="s">
        <v>636</v>
      </c>
      <c r="W218" s="245">
        <f t="shared" si="3"/>
        <v>20</v>
      </c>
    </row>
    <row r="219" spans="1:23" ht="56.1">
      <c r="A219" s="245" t="s">
        <v>341</v>
      </c>
      <c r="B219" s="245" t="s">
        <v>1414</v>
      </c>
      <c r="C219" s="245">
        <v>0</v>
      </c>
      <c r="D219" s="245">
        <v>0</v>
      </c>
      <c r="E219" s="245">
        <v>0</v>
      </c>
      <c r="F219" s="245">
        <v>0</v>
      </c>
      <c r="G219" s="245">
        <v>0</v>
      </c>
      <c r="H219" s="245">
        <v>1</v>
      </c>
      <c r="I219" s="245">
        <v>0</v>
      </c>
      <c r="J219" s="245">
        <v>1</v>
      </c>
      <c r="K219" s="245"/>
      <c r="L219" s="245" t="s">
        <v>805</v>
      </c>
      <c r="M219" s="245" t="s">
        <v>620</v>
      </c>
      <c r="N219" s="245" t="s">
        <v>1408</v>
      </c>
      <c r="O219" s="245" t="s">
        <v>1409</v>
      </c>
      <c r="P219" s="245" t="s">
        <v>618</v>
      </c>
      <c r="Q219" s="245" t="s">
        <v>618</v>
      </c>
      <c r="R219" s="245" t="s">
        <v>1410</v>
      </c>
      <c r="S219" s="245" t="s">
        <v>1411</v>
      </c>
      <c r="T219" s="245" t="s">
        <v>27</v>
      </c>
      <c r="U219" s="245" t="s">
        <v>620</v>
      </c>
      <c r="V219" s="245" t="s">
        <v>692</v>
      </c>
      <c r="W219" s="245">
        <f t="shared" si="3"/>
        <v>10</v>
      </c>
    </row>
    <row r="220" spans="1:23" ht="56.1">
      <c r="A220" s="245" t="s">
        <v>342</v>
      </c>
      <c r="B220" s="245" t="s">
        <v>1415</v>
      </c>
      <c r="C220" s="245">
        <v>0</v>
      </c>
      <c r="D220" s="245">
        <v>0</v>
      </c>
      <c r="E220" s="245">
        <v>0</v>
      </c>
      <c r="F220" s="245">
        <v>0</v>
      </c>
      <c r="G220" s="245">
        <v>0</v>
      </c>
      <c r="H220" s="245">
        <v>1</v>
      </c>
      <c r="I220" s="245">
        <v>0</v>
      </c>
      <c r="J220" s="245">
        <v>1</v>
      </c>
      <c r="K220" s="245"/>
      <c r="L220" s="245" t="s">
        <v>805</v>
      </c>
      <c r="M220" s="245" t="s">
        <v>620</v>
      </c>
      <c r="N220" s="245" t="s">
        <v>1408</v>
      </c>
      <c r="O220" s="245" t="s">
        <v>1409</v>
      </c>
      <c r="P220" s="245" t="s">
        <v>618</v>
      </c>
      <c r="Q220" s="245" t="s">
        <v>618</v>
      </c>
      <c r="R220" s="245" t="s">
        <v>1410</v>
      </c>
      <c r="S220" s="245" t="s">
        <v>1411</v>
      </c>
      <c r="T220" s="245" t="s">
        <v>27</v>
      </c>
      <c r="U220" s="245" t="s">
        <v>620</v>
      </c>
      <c r="V220" s="245" t="s">
        <v>692</v>
      </c>
      <c r="W220" s="245">
        <f t="shared" si="3"/>
        <v>10</v>
      </c>
    </row>
    <row r="221" spans="1:23" ht="56.1">
      <c r="A221" s="245" t="s">
        <v>343</v>
      </c>
      <c r="B221" s="245" t="s">
        <v>1416</v>
      </c>
      <c r="C221" s="245">
        <v>0</v>
      </c>
      <c r="D221" s="245">
        <v>0</v>
      </c>
      <c r="E221" s="245">
        <v>0</v>
      </c>
      <c r="F221" s="245">
        <v>0</v>
      </c>
      <c r="G221" s="245">
        <v>0</v>
      </c>
      <c r="H221" s="245">
        <v>1</v>
      </c>
      <c r="I221" s="245">
        <v>0</v>
      </c>
      <c r="J221" s="245">
        <v>1</v>
      </c>
      <c r="K221" s="245"/>
      <c r="L221" s="245" t="s">
        <v>805</v>
      </c>
      <c r="M221" s="245" t="s">
        <v>620</v>
      </c>
      <c r="N221" s="245" t="s">
        <v>1408</v>
      </c>
      <c r="O221" s="245" t="s">
        <v>1409</v>
      </c>
      <c r="P221" s="245" t="s">
        <v>618</v>
      </c>
      <c r="Q221" s="245" t="s">
        <v>618</v>
      </c>
      <c r="R221" s="245" t="s">
        <v>1410</v>
      </c>
      <c r="S221" s="245" t="s">
        <v>1411</v>
      </c>
      <c r="T221" s="245" t="s">
        <v>27</v>
      </c>
      <c r="U221" s="245" t="s">
        <v>620</v>
      </c>
      <c r="V221" s="245" t="s">
        <v>692</v>
      </c>
      <c r="W221" s="245">
        <f t="shared" si="3"/>
        <v>10</v>
      </c>
    </row>
    <row r="222" spans="1:23" ht="56.1">
      <c r="A222" s="245" t="s">
        <v>344</v>
      </c>
      <c r="B222" s="245" t="s">
        <v>1417</v>
      </c>
      <c r="C222" s="245">
        <v>0</v>
      </c>
      <c r="D222" s="245">
        <v>0</v>
      </c>
      <c r="E222" s="245">
        <v>0</v>
      </c>
      <c r="F222" s="245">
        <v>0</v>
      </c>
      <c r="G222" s="245">
        <v>0</v>
      </c>
      <c r="H222" s="245">
        <v>1</v>
      </c>
      <c r="I222" s="245">
        <v>0</v>
      </c>
      <c r="J222" s="245">
        <v>1</v>
      </c>
      <c r="K222" s="245"/>
      <c r="L222" s="245" t="s">
        <v>805</v>
      </c>
      <c r="M222" s="245" t="s">
        <v>620</v>
      </c>
      <c r="N222" s="245" t="s">
        <v>1408</v>
      </c>
      <c r="O222" s="245" t="s">
        <v>1409</v>
      </c>
      <c r="P222" s="245" t="s">
        <v>618</v>
      </c>
      <c r="Q222" s="245" t="s">
        <v>618</v>
      </c>
      <c r="R222" s="245" t="s">
        <v>1410</v>
      </c>
      <c r="S222" s="245" t="s">
        <v>1411</v>
      </c>
      <c r="T222" s="245" t="s">
        <v>27</v>
      </c>
      <c r="U222" s="245" t="s">
        <v>620</v>
      </c>
      <c r="V222" s="245" t="s">
        <v>692</v>
      </c>
      <c r="W222" s="245">
        <f t="shared" si="3"/>
        <v>10</v>
      </c>
    </row>
    <row r="223" spans="1:23" ht="56.1">
      <c r="A223" s="245" t="s">
        <v>345</v>
      </c>
      <c r="B223" s="245" t="s">
        <v>1418</v>
      </c>
      <c r="C223" s="245">
        <v>0</v>
      </c>
      <c r="D223" s="245">
        <v>0</v>
      </c>
      <c r="E223" s="245">
        <v>0</v>
      </c>
      <c r="F223" s="245">
        <v>0</v>
      </c>
      <c r="G223" s="245">
        <v>0</v>
      </c>
      <c r="H223" s="245">
        <v>1</v>
      </c>
      <c r="I223" s="245">
        <v>0</v>
      </c>
      <c r="J223" s="245">
        <v>1</v>
      </c>
      <c r="K223" s="245"/>
      <c r="L223" s="245" t="s">
        <v>805</v>
      </c>
      <c r="M223" s="245" t="s">
        <v>620</v>
      </c>
      <c r="N223" s="245" t="s">
        <v>1408</v>
      </c>
      <c r="O223" s="245" t="s">
        <v>1409</v>
      </c>
      <c r="P223" s="245" t="s">
        <v>618</v>
      </c>
      <c r="Q223" s="245" t="s">
        <v>618</v>
      </c>
      <c r="R223" s="245" t="s">
        <v>1410</v>
      </c>
      <c r="S223" s="245" t="s">
        <v>1411</v>
      </c>
      <c r="T223" s="245" t="s">
        <v>27</v>
      </c>
      <c r="U223" s="245" t="s">
        <v>620</v>
      </c>
      <c r="V223" s="245" t="s">
        <v>692</v>
      </c>
      <c r="W223" s="245">
        <f t="shared" si="3"/>
        <v>10</v>
      </c>
    </row>
    <row r="224" spans="1:23" ht="56.1">
      <c r="A224" s="245" t="s">
        <v>346</v>
      </c>
      <c r="B224" s="245" t="s">
        <v>1419</v>
      </c>
      <c r="C224" s="245">
        <v>0</v>
      </c>
      <c r="D224" s="245">
        <v>0</v>
      </c>
      <c r="E224" s="245">
        <v>0</v>
      </c>
      <c r="F224" s="245">
        <v>0</v>
      </c>
      <c r="G224" s="245">
        <v>0</v>
      </c>
      <c r="H224" s="245">
        <v>1</v>
      </c>
      <c r="I224" s="245">
        <v>0</v>
      </c>
      <c r="J224" s="245">
        <v>1</v>
      </c>
      <c r="K224" s="245" t="s">
        <v>638</v>
      </c>
      <c r="L224" s="245" t="s">
        <v>805</v>
      </c>
      <c r="M224" s="245" t="s">
        <v>620</v>
      </c>
      <c r="N224" s="245" t="s">
        <v>1408</v>
      </c>
      <c r="O224" s="245" t="s">
        <v>1409</v>
      </c>
      <c r="P224" s="245" t="s">
        <v>618</v>
      </c>
      <c r="Q224" s="245" t="s">
        <v>618</v>
      </c>
      <c r="R224" s="245" t="s">
        <v>1410</v>
      </c>
      <c r="S224" s="245" t="s">
        <v>1411</v>
      </c>
      <c r="T224" s="245" t="s">
        <v>27</v>
      </c>
      <c r="U224" s="245" t="s">
        <v>620</v>
      </c>
      <c r="V224" s="245" t="s">
        <v>642</v>
      </c>
      <c r="W224" s="245">
        <f t="shared" si="3"/>
        <v>5</v>
      </c>
    </row>
    <row r="225" spans="1:23" ht="56.1">
      <c r="A225" s="245" t="s">
        <v>347</v>
      </c>
      <c r="B225" s="245" t="s">
        <v>1420</v>
      </c>
      <c r="C225" s="245">
        <v>0</v>
      </c>
      <c r="D225" s="245">
        <v>0</v>
      </c>
      <c r="E225" s="245">
        <v>0</v>
      </c>
      <c r="F225" s="245">
        <v>0</v>
      </c>
      <c r="G225" s="245">
        <v>0</v>
      </c>
      <c r="H225" s="245">
        <v>1</v>
      </c>
      <c r="I225" s="245">
        <v>0</v>
      </c>
      <c r="J225" s="245">
        <v>1</v>
      </c>
      <c r="K225" s="245"/>
      <c r="L225" s="245" t="s">
        <v>805</v>
      </c>
      <c r="M225" s="245" t="s">
        <v>620</v>
      </c>
      <c r="N225" s="245" t="s">
        <v>1408</v>
      </c>
      <c r="O225" s="245" t="s">
        <v>1409</v>
      </c>
      <c r="P225" s="245" t="s">
        <v>618</v>
      </c>
      <c r="Q225" s="245" t="s">
        <v>618</v>
      </c>
      <c r="R225" s="245" t="s">
        <v>1410</v>
      </c>
      <c r="S225" s="245" t="s">
        <v>1411</v>
      </c>
      <c r="T225" s="245" t="s">
        <v>27</v>
      </c>
      <c r="U225" s="245" t="s">
        <v>620</v>
      </c>
      <c r="V225" s="245" t="s">
        <v>642</v>
      </c>
      <c r="W225" s="245">
        <f t="shared" si="3"/>
        <v>5</v>
      </c>
    </row>
    <row r="226" spans="1:23" ht="56.1">
      <c r="A226" s="245" t="s">
        <v>348</v>
      </c>
      <c r="B226" s="245" t="s">
        <v>1421</v>
      </c>
      <c r="C226" s="245">
        <v>0</v>
      </c>
      <c r="D226" s="245">
        <v>0</v>
      </c>
      <c r="E226" s="245">
        <v>0</v>
      </c>
      <c r="F226" s="245">
        <v>0</v>
      </c>
      <c r="G226" s="245">
        <v>0</v>
      </c>
      <c r="H226" s="245">
        <v>1</v>
      </c>
      <c r="I226" s="245">
        <v>0</v>
      </c>
      <c r="J226" s="245">
        <v>1</v>
      </c>
      <c r="K226" s="245"/>
      <c r="L226" s="245" t="s">
        <v>805</v>
      </c>
      <c r="M226" s="245" t="s">
        <v>620</v>
      </c>
      <c r="N226" s="245" t="s">
        <v>1408</v>
      </c>
      <c r="O226" s="245" t="s">
        <v>1409</v>
      </c>
      <c r="P226" s="245" t="s">
        <v>618</v>
      </c>
      <c r="Q226" s="245" t="s">
        <v>618</v>
      </c>
      <c r="R226" s="245" t="s">
        <v>1410</v>
      </c>
      <c r="S226" s="245" t="s">
        <v>1411</v>
      </c>
      <c r="T226" s="245" t="s">
        <v>27</v>
      </c>
      <c r="U226" s="245" t="s">
        <v>620</v>
      </c>
      <c r="V226" s="245" t="s">
        <v>642</v>
      </c>
      <c r="W226" s="245">
        <f t="shared" si="3"/>
        <v>5</v>
      </c>
    </row>
    <row r="227" spans="1:23" ht="69.95">
      <c r="A227" s="245" t="s">
        <v>349</v>
      </c>
      <c r="B227" s="245" t="s">
        <v>1422</v>
      </c>
      <c r="C227" s="245">
        <v>0</v>
      </c>
      <c r="D227" s="245">
        <v>0</v>
      </c>
      <c r="E227" s="245">
        <v>0</v>
      </c>
      <c r="F227" s="245">
        <v>0</v>
      </c>
      <c r="G227" s="245">
        <v>0</v>
      </c>
      <c r="H227" s="245">
        <v>1</v>
      </c>
      <c r="I227" s="245">
        <v>0</v>
      </c>
      <c r="J227" s="245">
        <v>1</v>
      </c>
      <c r="K227" s="245"/>
      <c r="L227" s="245" t="s">
        <v>805</v>
      </c>
      <c r="M227" s="245" t="s">
        <v>620</v>
      </c>
      <c r="N227" s="245" t="s">
        <v>1408</v>
      </c>
      <c r="O227" s="245" t="s">
        <v>1409</v>
      </c>
      <c r="P227" s="245" t="s">
        <v>618</v>
      </c>
      <c r="Q227" s="245" t="s">
        <v>618</v>
      </c>
      <c r="R227" s="245" t="s">
        <v>1410</v>
      </c>
      <c r="S227" s="245" t="s">
        <v>1411</v>
      </c>
      <c r="T227" s="245" t="s">
        <v>27</v>
      </c>
      <c r="U227" s="245" t="s">
        <v>620</v>
      </c>
      <c r="V227" s="245" t="s">
        <v>642</v>
      </c>
      <c r="W227" s="245">
        <f t="shared" si="3"/>
        <v>5</v>
      </c>
    </row>
    <row r="228" spans="1:23" ht="235.5" customHeight="1">
      <c r="A228" s="246" t="s">
        <v>350</v>
      </c>
      <c r="B228" s="245" t="s">
        <v>1423</v>
      </c>
      <c r="C228" s="245">
        <v>0</v>
      </c>
      <c r="D228" s="245">
        <v>0</v>
      </c>
      <c r="E228" s="245">
        <v>0</v>
      </c>
      <c r="F228" s="245">
        <v>0</v>
      </c>
      <c r="G228" s="245">
        <v>0</v>
      </c>
      <c r="H228" s="245">
        <v>1</v>
      </c>
      <c r="I228" s="245">
        <v>0</v>
      </c>
      <c r="J228" s="245">
        <v>0</v>
      </c>
      <c r="K228" s="245"/>
      <c r="L228" s="245" t="s">
        <v>805</v>
      </c>
      <c r="M228" s="245" t="s">
        <v>618</v>
      </c>
      <c r="N228" s="245" t="s">
        <v>1424</v>
      </c>
      <c r="O228" s="245" t="s">
        <v>618</v>
      </c>
      <c r="P228" s="245" t="s">
        <v>1425</v>
      </c>
      <c r="Q228" s="245" t="s">
        <v>1426</v>
      </c>
      <c r="R228" s="245" t="s">
        <v>1427</v>
      </c>
      <c r="S228" s="245" t="s">
        <v>1428</v>
      </c>
      <c r="T228" s="245" t="s">
        <v>27</v>
      </c>
      <c r="U228" s="245" t="s">
        <v>618</v>
      </c>
      <c r="V228" s="245" t="s">
        <v>692</v>
      </c>
      <c r="W228" s="245">
        <f t="shared" si="3"/>
        <v>10</v>
      </c>
    </row>
    <row r="229" spans="1:23" ht="231" customHeight="1">
      <c r="A229" s="246" t="s">
        <v>351</v>
      </c>
      <c r="B229" s="245" t="s">
        <v>1429</v>
      </c>
      <c r="C229" s="245">
        <v>0</v>
      </c>
      <c r="D229" s="245">
        <v>0</v>
      </c>
      <c r="E229" s="245">
        <v>0</v>
      </c>
      <c r="F229" s="245">
        <v>0</v>
      </c>
      <c r="G229" s="245">
        <v>0</v>
      </c>
      <c r="H229" s="245">
        <v>1</v>
      </c>
      <c r="I229" s="245">
        <v>0</v>
      </c>
      <c r="J229" s="245">
        <v>0</v>
      </c>
      <c r="K229" s="245"/>
      <c r="L229" s="245" t="s">
        <v>805</v>
      </c>
      <c r="M229" s="245" t="s">
        <v>618</v>
      </c>
      <c r="N229" s="245" t="s">
        <v>1424</v>
      </c>
      <c r="O229" s="245" t="s">
        <v>618</v>
      </c>
      <c r="P229" s="245" t="s">
        <v>618</v>
      </c>
      <c r="Q229" s="245" t="s">
        <v>1430</v>
      </c>
      <c r="R229" s="245" t="s">
        <v>1431</v>
      </c>
      <c r="S229" s="245" t="s">
        <v>1432</v>
      </c>
      <c r="T229" s="245" t="s">
        <v>43</v>
      </c>
      <c r="U229" s="245" t="s">
        <v>618</v>
      </c>
      <c r="V229" s="245" t="s">
        <v>692</v>
      </c>
      <c r="W229" s="245">
        <f t="shared" si="3"/>
        <v>10</v>
      </c>
    </row>
    <row r="230" spans="1:23" ht="195.95">
      <c r="A230" s="246" t="s">
        <v>353</v>
      </c>
      <c r="B230" s="245" t="s">
        <v>1433</v>
      </c>
      <c r="C230" s="245">
        <v>0</v>
      </c>
      <c r="D230" s="245">
        <v>0</v>
      </c>
      <c r="E230" s="245">
        <v>0</v>
      </c>
      <c r="F230" s="245">
        <v>0</v>
      </c>
      <c r="G230" s="245">
        <v>0</v>
      </c>
      <c r="H230" s="245">
        <v>1</v>
      </c>
      <c r="I230" s="245">
        <v>0</v>
      </c>
      <c r="J230" s="245">
        <v>0</v>
      </c>
      <c r="K230" s="245"/>
      <c r="L230" s="245" t="s">
        <v>805</v>
      </c>
      <c r="M230" s="245" t="s">
        <v>618</v>
      </c>
      <c r="N230" s="245" t="s">
        <v>1424</v>
      </c>
      <c r="O230" s="245" t="s">
        <v>618</v>
      </c>
      <c r="P230" s="245" t="s">
        <v>1434</v>
      </c>
      <c r="Q230" s="245" t="s">
        <v>1435</v>
      </c>
      <c r="R230" s="245" t="s">
        <v>1436</v>
      </c>
      <c r="S230" s="245" t="s">
        <v>1437</v>
      </c>
      <c r="T230" s="245" t="s">
        <v>27</v>
      </c>
      <c r="U230" s="245" t="s">
        <v>618</v>
      </c>
      <c r="V230" s="245" t="s">
        <v>692</v>
      </c>
      <c r="W230" s="245">
        <f t="shared" si="3"/>
        <v>10</v>
      </c>
    </row>
    <row r="231" spans="1:23" ht="228.75" customHeight="1">
      <c r="A231" s="246" t="s">
        <v>354</v>
      </c>
      <c r="B231" s="245" t="s">
        <v>1438</v>
      </c>
      <c r="C231" s="245">
        <v>0</v>
      </c>
      <c r="D231" s="245">
        <v>0</v>
      </c>
      <c r="E231" s="245">
        <v>0</v>
      </c>
      <c r="F231" s="245">
        <v>0</v>
      </c>
      <c r="G231" s="245">
        <v>0</v>
      </c>
      <c r="H231" s="245">
        <v>1</v>
      </c>
      <c r="I231" s="245">
        <v>0</v>
      </c>
      <c r="J231" s="245">
        <v>0</v>
      </c>
      <c r="K231" s="245"/>
      <c r="L231" s="245" t="s">
        <v>805</v>
      </c>
      <c r="M231" s="245" t="s">
        <v>618</v>
      </c>
      <c r="N231" s="245" t="s">
        <v>1424</v>
      </c>
      <c r="O231" s="245" t="s">
        <v>618</v>
      </c>
      <c r="P231" s="245" t="s">
        <v>618</v>
      </c>
      <c r="Q231" s="245" t="s">
        <v>1430</v>
      </c>
      <c r="R231" s="245" t="s">
        <v>1439</v>
      </c>
      <c r="S231" s="245" t="s">
        <v>1432</v>
      </c>
      <c r="T231" s="245" t="s">
        <v>43</v>
      </c>
      <c r="U231" s="245" t="s">
        <v>618</v>
      </c>
      <c r="V231" s="245" t="s">
        <v>692</v>
      </c>
      <c r="W231" s="245">
        <f t="shared" si="3"/>
        <v>10</v>
      </c>
    </row>
    <row r="232" spans="1:23" ht="214.5" customHeight="1">
      <c r="A232" s="246" t="s">
        <v>356</v>
      </c>
      <c r="B232" s="245" t="s">
        <v>1440</v>
      </c>
      <c r="C232" s="245">
        <v>0</v>
      </c>
      <c r="D232" s="245">
        <v>0</v>
      </c>
      <c r="E232" s="245">
        <v>0</v>
      </c>
      <c r="F232" s="245">
        <v>0</v>
      </c>
      <c r="G232" s="245">
        <v>0</v>
      </c>
      <c r="H232" s="245">
        <v>1</v>
      </c>
      <c r="I232" s="245">
        <v>0</v>
      </c>
      <c r="J232" s="245">
        <v>0</v>
      </c>
      <c r="K232" s="245"/>
      <c r="L232" s="245" t="s">
        <v>805</v>
      </c>
      <c r="M232" s="245" t="s">
        <v>618</v>
      </c>
      <c r="N232" s="245" t="s">
        <v>1424</v>
      </c>
      <c r="O232" s="245" t="s">
        <v>618</v>
      </c>
      <c r="P232" s="245" t="s">
        <v>618</v>
      </c>
      <c r="Q232" s="245" t="s">
        <v>1441</v>
      </c>
      <c r="R232" s="245" t="s">
        <v>1442</v>
      </c>
      <c r="S232" s="245" t="s">
        <v>1443</v>
      </c>
      <c r="T232" s="245" t="s">
        <v>27</v>
      </c>
      <c r="U232" s="245" t="s">
        <v>618</v>
      </c>
      <c r="V232" s="245" t="s">
        <v>692</v>
      </c>
      <c r="W232" s="245">
        <f t="shared" si="3"/>
        <v>10</v>
      </c>
    </row>
    <row r="233" spans="1:23" ht="90" customHeight="1">
      <c r="A233" s="246" t="s">
        <v>358</v>
      </c>
      <c r="B233" s="245" t="s">
        <v>1444</v>
      </c>
      <c r="C233" s="245">
        <v>0</v>
      </c>
      <c r="D233" s="245">
        <v>0</v>
      </c>
      <c r="E233" s="245">
        <v>0</v>
      </c>
      <c r="F233" s="245">
        <v>0</v>
      </c>
      <c r="G233" s="245">
        <v>0</v>
      </c>
      <c r="H233" s="245">
        <v>1</v>
      </c>
      <c r="I233" s="245">
        <v>0</v>
      </c>
      <c r="J233" s="245">
        <v>0</v>
      </c>
      <c r="K233" s="245"/>
      <c r="L233" s="245" t="s">
        <v>805</v>
      </c>
      <c r="M233" s="245" t="s">
        <v>618</v>
      </c>
      <c r="N233" s="245" t="s">
        <v>1424</v>
      </c>
      <c r="O233" s="245" t="s">
        <v>618</v>
      </c>
      <c r="P233" s="245" t="s">
        <v>1445</v>
      </c>
      <c r="Q233" s="245" t="s">
        <v>1446</v>
      </c>
      <c r="R233" s="245" t="s">
        <v>1447</v>
      </c>
      <c r="S233" s="245" t="s">
        <v>1448</v>
      </c>
      <c r="T233" s="245" t="s">
        <v>27</v>
      </c>
      <c r="U233" s="245" t="s">
        <v>618</v>
      </c>
      <c r="V233" s="245" t="s">
        <v>692</v>
      </c>
      <c r="W233" s="245">
        <f t="shared" si="3"/>
        <v>10</v>
      </c>
    </row>
    <row r="234" spans="1:23" ht="140.1">
      <c r="A234" s="246" t="s">
        <v>359</v>
      </c>
      <c r="B234" s="245" t="s">
        <v>1449</v>
      </c>
      <c r="C234" s="245">
        <v>0</v>
      </c>
      <c r="D234" s="245">
        <v>0</v>
      </c>
      <c r="E234" s="245">
        <v>0</v>
      </c>
      <c r="F234" s="245">
        <v>0</v>
      </c>
      <c r="G234" s="245">
        <v>0</v>
      </c>
      <c r="H234" s="245">
        <v>1</v>
      </c>
      <c r="I234" s="245">
        <v>0</v>
      </c>
      <c r="J234" s="245">
        <v>0</v>
      </c>
      <c r="K234" s="245"/>
      <c r="L234" s="245" t="s">
        <v>805</v>
      </c>
      <c r="M234" s="245" t="s">
        <v>618</v>
      </c>
      <c r="N234" s="245" t="s">
        <v>1424</v>
      </c>
      <c r="O234" s="245" t="s">
        <v>618</v>
      </c>
      <c r="P234" s="245" t="s">
        <v>1450</v>
      </c>
      <c r="Q234" s="245" t="s">
        <v>1451</v>
      </c>
      <c r="R234" s="245" t="s">
        <v>1452</v>
      </c>
      <c r="S234" s="245" t="s">
        <v>1453</v>
      </c>
      <c r="T234" s="245" t="s">
        <v>27</v>
      </c>
      <c r="U234" s="245" t="s">
        <v>618</v>
      </c>
      <c r="V234" s="245" t="s">
        <v>692</v>
      </c>
      <c r="W234" s="245">
        <f t="shared" si="3"/>
        <v>10</v>
      </c>
    </row>
    <row r="235" spans="1:23" ht="126">
      <c r="A235" s="246" t="s">
        <v>361</v>
      </c>
      <c r="B235" s="245" t="s">
        <v>1454</v>
      </c>
      <c r="C235" s="245">
        <v>0</v>
      </c>
      <c r="D235" s="245">
        <v>0</v>
      </c>
      <c r="E235" s="245">
        <v>0</v>
      </c>
      <c r="F235" s="245">
        <v>0</v>
      </c>
      <c r="G235" s="245">
        <v>0</v>
      </c>
      <c r="H235" s="245">
        <v>1</v>
      </c>
      <c r="I235" s="245">
        <v>0</v>
      </c>
      <c r="J235" s="245">
        <v>0</v>
      </c>
      <c r="K235" s="245" t="s">
        <v>638</v>
      </c>
      <c r="L235" s="245" t="s">
        <v>805</v>
      </c>
      <c r="M235" s="245" t="s">
        <v>618</v>
      </c>
      <c r="N235" s="245" t="s">
        <v>1424</v>
      </c>
      <c r="O235" s="245" t="s">
        <v>1455</v>
      </c>
      <c r="P235" s="245" t="s">
        <v>618</v>
      </c>
      <c r="Q235" s="245" t="s">
        <v>618</v>
      </c>
      <c r="R235" s="245" t="s">
        <v>1456</v>
      </c>
      <c r="S235" s="245" t="s">
        <v>1457</v>
      </c>
      <c r="T235" s="245" t="s">
        <v>618</v>
      </c>
      <c r="U235" s="245" t="s">
        <v>618</v>
      </c>
      <c r="V235" s="245" t="s">
        <v>692</v>
      </c>
      <c r="W235" s="245">
        <f t="shared" si="3"/>
        <v>10</v>
      </c>
    </row>
    <row r="236" spans="1:23" ht="168">
      <c r="A236" s="246" t="s">
        <v>363</v>
      </c>
      <c r="B236" s="245" t="s">
        <v>1458</v>
      </c>
      <c r="C236" s="245">
        <v>0</v>
      </c>
      <c r="D236" s="245">
        <v>0</v>
      </c>
      <c r="E236" s="245">
        <v>0</v>
      </c>
      <c r="F236" s="245">
        <v>0</v>
      </c>
      <c r="G236" s="245">
        <v>0</v>
      </c>
      <c r="H236" s="245">
        <v>1</v>
      </c>
      <c r="I236" s="245">
        <v>0</v>
      </c>
      <c r="J236" s="245">
        <v>0</v>
      </c>
      <c r="K236" s="245" t="s">
        <v>638</v>
      </c>
      <c r="L236" s="245" t="s">
        <v>805</v>
      </c>
      <c r="M236" s="245" t="s">
        <v>618</v>
      </c>
      <c r="N236" s="245" t="s">
        <v>1424</v>
      </c>
      <c r="O236" s="245" t="s">
        <v>1459</v>
      </c>
      <c r="P236" s="245" t="s">
        <v>618</v>
      </c>
      <c r="Q236" s="245" t="s">
        <v>618</v>
      </c>
      <c r="R236" s="245" t="s">
        <v>1460</v>
      </c>
      <c r="S236" s="245" t="s">
        <v>1461</v>
      </c>
      <c r="T236" s="245" t="s">
        <v>618</v>
      </c>
      <c r="U236" s="245" t="s">
        <v>618</v>
      </c>
      <c r="V236" s="245" t="s">
        <v>642</v>
      </c>
      <c r="W236" s="245">
        <f t="shared" si="3"/>
        <v>5</v>
      </c>
    </row>
    <row r="237" spans="1:23" ht="195.95">
      <c r="A237" s="246" t="s">
        <v>365</v>
      </c>
      <c r="B237" s="245" t="s">
        <v>1462</v>
      </c>
      <c r="C237" s="245">
        <v>0</v>
      </c>
      <c r="D237" s="245">
        <v>0</v>
      </c>
      <c r="E237" s="245">
        <v>0</v>
      </c>
      <c r="F237" s="245">
        <v>0</v>
      </c>
      <c r="G237" s="245">
        <v>0</v>
      </c>
      <c r="H237" s="245">
        <v>1</v>
      </c>
      <c r="I237" s="245">
        <v>0</v>
      </c>
      <c r="J237" s="245">
        <v>0</v>
      </c>
      <c r="K237" s="245"/>
      <c r="L237" s="245" t="s">
        <v>805</v>
      </c>
      <c r="M237" s="245" t="s">
        <v>618</v>
      </c>
      <c r="N237" s="245" t="s">
        <v>1424</v>
      </c>
      <c r="O237" s="245" t="s">
        <v>618</v>
      </c>
      <c r="P237" s="245" t="s">
        <v>1463</v>
      </c>
      <c r="Q237" s="245" t="s">
        <v>1464</v>
      </c>
      <c r="R237" s="245" t="s">
        <v>1465</v>
      </c>
      <c r="S237" s="245" t="s">
        <v>1466</v>
      </c>
      <c r="T237" s="245" t="s">
        <v>27</v>
      </c>
      <c r="U237" s="245" t="s">
        <v>618</v>
      </c>
      <c r="V237" s="245" t="s">
        <v>642</v>
      </c>
      <c r="W237" s="245">
        <f t="shared" si="3"/>
        <v>5</v>
      </c>
    </row>
    <row r="238" spans="1:23" ht="14.1">
      <c r="A238" s="246" t="s">
        <v>424</v>
      </c>
      <c r="B238" s="245" t="s">
        <v>1467</v>
      </c>
      <c r="C238" s="245">
        <v>0</v>
      </c>
      <c r="D238" s="245">
        <v>0</v>
      </c>
      <c r="E238" s="245">
        <v>0</v>
      </c>
      <c r="F238" s="245">
        <v>0</v>
      </c>
      <c r="G238" s="245">
        <v>0</v>
      </c>
      <c r="H238" s="245">
        <v>0</v>
      </c>
      <c r="I238" s="245">
        <v>0</v>
      </c>
      <c r="J238" s="245">
        <v>1</v>
      </c>
      <c r="K238" s="245" t="s">
        <v>616</v>
      </c>
      <c r="L238" s="245" t="s">
        <v>1150</v>
      </c>
      <c r="M238" s="245" t="s">
        <v>618</v>
      </c>
      <c r="N238" s="245" t="s">
        <v>618</v>
      </c>
      <c r="O238" s="245" t="s">
        <v>618</v>
      </c>
      <c r="P238" s="245" t="s">
        <v>618</v>
      </c>
      <c r="Q238" s="245" t="s">
        <v>618</v>
      </c>
      <c r="R238" s="245" t="s">
        <v>618</v>
      </c>
      <c r="S238" s="245" t="s">
        <v>618</v>
      </c>
      <c r="T238" s="245" t="s">
        <v>618</v>
      </c>
      <c r="U238" s="245" t="s">
        <v>618</v>
      </c>
      <c r="V238" s="245" t="s">
        <v>618</v>
      </c>
      <c r="W238" s="245">
        <f t="shared" si="3"/>
        <v>10</v>
      </c>
    </row>
    <row r="239" spans="1:23" ht="27.95">
      <c r="A239" s="246" t="s">
        <v>425</v>
      </c>
      <c r="B239" s="245" t="s">
        <v>1468</v>
      </c>
      <c r="C239" s="245">
        <v>0</v>
      </c>
      <c r="D239" s="245">
        <v>0</v>
      </c>
      <c r="E239" s="245">
        <v>0</v>
      </c>
      <c r="F239" s="245">
        <v>0</v>
      </c>
      <c r="G239" s="245">
        <v>0</v>
      </c>
      <c r="H239" s="245">
        <v>0</v>
      </c>
      <c r="I239" s="245">
        <v>0</v>
      </c>
      <c r="J239" s="245">
        <v>1</v>
      </c>
      <c r="K239" s="245" t="s">
        <v>616</v>
      </c>
      <c r="L239" s="245" t="s">
        <v>1150</v>
      </c>
      <c r="M239" s="245" t="s">
        <v>618</v>
      </c>
      <c r="N239" s="245" t="s">
        <v>618</v>
      </c>
      <c r="O239" s="245" t="s">
        <v>618</v>
      </c>
      <c r="P239" s="245" t="s">
        <v>618</v>
      </c>
      <c r="Q239" s="245" t="s">
        <v>618</v>
      </c>
      <c r="R239" s="245" t="s">
        <v>1469</v>
      </c>
      <c r="S239" s="245" t="s">
        <v>1469</v>
      </c>
      <c r="T239" s="245" t="s">
        <v>618</v>
      </c>
      <c r="U239" s="245" t="s">
        <v>618</v>
      </c>
      <c r="V239" s="245" t="s">
        <v>618</v>
      </c>
      <c r="W239" s="245">
        <f t="shared" si="3"/>
        <v>10</v>
      </c>
    </row>
    <row r="240" spans="1:23" ht="27.95">
      <c r="A240" s="246" t="s">
        <v>426</v>
      </c>
      <c r="B240" s="245" t="s">
        <v>1470</v>
      </c>
      <c r="C240" s="245">
        <v>0</v>
      </c>
      <c r="D240" s="245">
        <v>0</v>
      </c>
      <c r="E240" s="245">
        <v>0</v>
      </c>
      <c r="F240" s="245">
        <v>0</v>
      </c>
      <c r="G240" s="245">
        <v>0</v>
      </c>
      <c r="H240" s="245">
        <v>0</v>
      </c>
      <c r="I240" s="245">
        <v>0</v>
      </c>
      <c r="J240" s="245">
        <v>1</v>
      </c>
      <c r="K240" s="245" t="s">
        <v>616</v>
      </c>
      <c r="L240" s="245" t="s">
        <v>1150</v>
      </c>
      <c r="M240" s="245" t="s">
        <v>618</v>
      </c>
      <c r="N240" s="245" t="s">
        <v>618</v>
      </c>
      <c r="O240" s="245" t="s">
        <v>618</v>
      </c>
      <c r="P240" s="245" t="s">
        <v>618</v>
      </c>
      <c r="Q240" s="245" t="s">
        <v>618</v>
      </c>
      <c r="R240" s="245" t="s">
        <v>618</v>
      </c>
      <c r="S240" s="245" t="s">
        <v>618</v>
      </c>
      <c r="T240" s="245" t="s">
        <v>618</v>
      </c>
      <c r="U240" s="245" t="s">
        <v>618</v>
      </c>
      <c r="V240" s="245" t="s">
        <v>618</v>
      </c>
      <c r="W240" s="245">
        <f t="shared" si="3"/>
        <v>10</v>
      </c>
    </row>
    <row r="241" spans="1:23" ht="27.95">
      <c r="A241" s="246" t="s">
        <v>428</v>
      </c>
      <c r="B241" s="245" t="s">
        <v>1471</v>
      </c>
      <c r="C241" s="245">
        <v>0</v>
      </c>
      <c r="D241" s="245">
        <v>0</v>
      </c>
      <c r="E241" s="245">
        <v>0</v>
      </c>
      <c r="F241" s="245">
        <v>0</v>
      </c>
      <c r="G241" s="245">
        <v>0</v>
      </c>
      <c r="H241" s="245">
        <v>0</v>
      </c>
      <c r="I241" s="245">
        <v>0</v>
      </c>
      <c r="J241" s="245">
        <v>1</v>
      </c>
      <c r="K241" s="245" t="s">
        <v>616</v>
      </c>
      <c r="L241" s="245" t="s">
        <v>1150</v>
      </c>
      <c r="M241" s="245" t="s">
        <v>618</v>
      </c>
      <c r="N241" s="245" t="s">
        <v>618</v>
      </c>
      <c r="O241" s="245" t="s">
        <v>618</v>
      </c>
      <c r="P241" s="245" t="s">
        <v>618</v>
      </c>
      <c r="Q241" s="245" t="s">
        <v>618</v>
      </c>
      <c r="R241" s="245" t="s">
        <v>618</v>
      </c>
      <c r="S241" s="245" t="s">
        <v>618</v>
      </c>
      <c r="T241" s="245" t="s">
        <v>618</v>
      </c>
      <c r="U241" s="245" t="s">
        <v>618</v>
      </c>
      <c r="V241" s="245" t="s">
        <v>618</v>
      </c>
      <c r="W241" s="245">
        <f t="shared" si="3"/>
        <v>10</v>
      </c>
    </row>
    <row r="242" spans="1:23" ht="27.95">
      <c r="A242" s="246" t="s">
        <v>429</v>
      </c>
      <c r="B242" s="245" t="s">
        <v>1472</v>
      </c>
      <c r="C242" s="245">
        <v>0</v>
      </c>
      <c r="D242" s="245">
        <v>0</v>
      </c>
      <c r="E242" s="245">
        <v>0</v>
      </c>
      <c r="F242" s="245">
        <v>0</v>
      </c>
      <c r="G242" s="245">
        <v>0</v>
      </c>
      <c r="H242" s="245">
        <v>0</v>
      </c>
      <c r="I242" s="245">
        <v>0</v>
      </c>
      <c r="J242" s="245">
        <v>1</v>
      </c>
      <c r="K242" s="245" t="s">
        <v>638</v>
      </c>
      <c r="L242" s="245" t="s">
        <v>603</v>
      </c>
      <c r="M242" s="245" t="s">
        <v>618</v>
      </c>
      <c r="N242" s="245" t="s">
        <v>618</v>
      </c>
      <c r="O242" s="245" t="s">
        <v>618</v>
      </c>
      <c r="P242" s="245" t="s">
        <v>618</v>
      </c>
      <c r="Q242" s="245" t="s">
        <v>618</v>
      </c>
      <c r="R242" s="245" t="s">
        <v>618</v>
      </c>
      <c r="S242" s="245" t="s">
        <v>618</v>
      </c>
      <c r="T242" s="245" t="s">
        <v>618</v>
      </c>
      <c r="U242" s="245" t="s">
        <v>618</v>
      </c>
      <c r="V242" s="245" t="s">
        <v>692</v>
      </c>
      <c r="W242" s="245">
        <f t="shared" si="3"/>
        <v>10</v>
      </c>
    </row>
    <row r="243" spans="1:23" ht="69.95">
      <c r="A243" s="246" t="s">
        <v>430</v>
      </c>
      <c r="B243" s="245" t="s">
        <v>1473</v>
      </c>
      <c r="C243" s="245">
        <v>0</v>
      </c>
      <c r="D243" s="245">
        <v>0</v>
      </c>
      <c r="E243" s="245">
        <v>0</v>
      </c>
      <c r="F243" s="245">
        <v>0</v>
      </c>
      <c r="G243" s="245">
        <v>0</v>
      </c>
      <c r="H243" s="245">
        <v>0</v>
      </c>
      <c r="I243" s="245">
        <v>0</v>
      </c>
      <c r="J243" s="245">
        <v>1</v>
      </c>
      <c r="K243" s="245"/>
      <c r="L243" s="245" t="s">
        <v>603</v>
      </c>
      <c r="M243" s="245" t="s">
        <v>618</v>
      </c>
      <c r="N243" s="245" t="s">
        <v>618</v>
      </c>
      <c r="O243" s="245" t="s">
        <v>618</v>
      </c>
      <c r="P243" s="245" t="s">
        <v>618</v>
      </c>
      <c r="Q243" s="245" t="s">
        <v>1474</v>
      </c>
      <c r="R243" s="245" t="s">
        <v>1469</v>
      </c>
      <c r="S243" s="245" t="s">
        <v>1469</v>
      </c>
      <c r="T243" s="245" t="s">
        <v>43</v>
      </c>
      <c r="U243" s="245" t="s">
        <v>618</v>
      </c>
      <c r="V243" s="245" t="s">
        <v>636</v>
      </c>
      <c r="W243" s="245">
        <f t="shared" si="3"/>
        <v>20</v>
      </c>
    </row>
    <row r="244" spans="1:23" ht="15.75" customHeight="1">
      <c r="A244" s="246" t="s">
        <v>431</v>
      </c>
      <c r="B244" s="245" t="s">
        <v>1475</v>
      </c>
      <c r="C244" s="245">
        <v>0</v>
      </c>
      <c r="D244" s="245">
        <v>0</v>
      </c>
      <c r="E244" s="245">
        <v>0</v>
      </c>
      <c r="F244" s="245">
        <v>0</v>
      </c>
      <c r="G244" s="245">
        <v>0</v>
      </c>
      <c r="H244" s="245">
        <v>0</v>
      </c>
      <c r="I244" s="245">
        <v>0</v>
      </c>
      <c r="J244" s="245">
        <v>1</v>
      </c>
      <c r="K244" s="245" t="s">
        <v>638</v>
      </c>
      <c r="L244" s="245" t="s">
        <v>603</v>
      </c>
      <c r="M244" s="245" t="s">
        <v>618</v>
      </c>
      <c r="N244" s="245" t="s">
        <v>618</v>
      </c>
      <c r="O244" s="245" t="s">
        <v>1476</v>
      </c>
      <c r="P244" s="245" t="s">
        <v>618</v>
      </c>
      <c r="Q244" s="245" t="s">
        <v>618</v>
      </c>
      <c r="R244" s="245" t="s">
        <v>618</v>
      </c>
      <c r="S244" s="245" t="s">
        <v>618</v>
      </c>
      <c r="T244" s="245" t="s">
        <v>618</v>
      </c>
      <c r="U244" s="245" t="s">
        <v>618</v>
      </c>
      <c r="V244" s="245" t="s">
        <v>636</v>
      </c>
      <c r="W244" s="245">
        <f t="shared" si="3"/>
        <v>20</v>
      </c>
    </row>
    <row r="245" spans="1:23" ht="56.1">
      <c r="A245" s="246" t="s">
        <v>433</v>
      </c>
      <c r="B245" s="245" t="s">
        <v>1477</v>
      </c>
      <c r="C245" s="245">
        <v>0</v>
      </c>
      <c r="D245" s="245">
        <v>0</v>
      </c>
      <c r="E245" s="245">
        <v>0</v>
      </c>
      <c r="F245" s="245">
        <v>0</v>
      </c>
      <c r="G245" s="245">
        <v>0</v>
      </c>
      <c r="H245" s="245">
        <v>0</v>
      </c>
      <c r="I245" s="245">
        <v>0</v>
      </c>
      <c r="J245" s="245">
        <v>1</v>
      </c>
      <c r="K245" s="245"/>
      <c r="L245" s="245" t="s">
        <v>603</v>
      </c>
      <c r="M245" s="245" t="s">
        <v>618</v>
      </c>
      <c r="N245" s="245" t="s">
        <v>618</v>
      </c>
      <c r="O245" s="245" t="s">
        <v>618</v>
      </c>
      <c r="P245" s="245" t="s">
        <v>618</v>
      </c>
      <c r="Q245" s="245" t="s">
        <v>1478</v>
      </c>
      <c r="R245" s="245" t="s">
        <v>618</v>
      </c>
      <c r="S245" s="245" t="s">
        <v>618</v>
      </c>
      <c r="T245" s="245" t="s">
        <v>43</v>
      </c>
      <c r="U245" s="245" t="s">
        <v>618</v>
      </c>
      <c r="V245" s="245" t="s">
        <v>642</v>
      </c>
      <c r="W245" s="245">
        <f t="shared" si="3"/>
        <v>5</v>
      </c>
    </row>
    <row r="246" spans="1:23" ht="56.1">
      <c r="A246" s="246" t="s">
        <v>434</v>
      </c>
      <c r="B246" s="245" t="s">
        <v>1479</v>
      </c>
      <c r="C246" s="245">
        <v>0</v>
      </c>
      <c r="D246" s="245">
        <v>0</v>
      </c>
      <c r="E246" s="245">
        <v>0</v>
      </c>
      <c r="F246" s="245">
        <v>0</v>
      </c>
      <c r="G246" s="245">
        <v>0</v>
      </c>
      <c r="H246" s="245">
        <v>0</v>
      </c>
      <c r="I246" s="245">
        <v>0</v>
      </c>
      <c r="J246" s="245">
        <v>1</v>
      </c>
      <c r="K246" s="245"/>
      <c r="L246" s="245" t="s">
        <v>603</v>
      </c>
      <c r="M246" s="245" t="s">
        <v>618</v>
      </c>
      <c r="N246" s="245" t="s">
        <v>618</v>
      </c>
      <c r="O246" s="245" t="s">
        <v>1480</v>
      </c>
      <c r="P246" s="245" t="s">
        <v>618</v>
      </c>
      <c r="Q246" s="245" t="s">
        <v>618</v>
      </c>
      <c r="R246" s="245" t="s">
        <v>618</v>
      </c>
      <c r="S246" s="245" t="s">
        <v>618</v>
      </c>
      <c r="T246" s="245" t="s">
        <v>27</v>
      </c>
      <c r="U246" s="245" t="s">
        <v>618</v>
      </c>
      <c r="V246" s="245" t="s">
        <v>642</v>
      </c>
      <c r="W246" s="245">
        <f t="shared" si="3"/>
        <v>5</v>
      </c>
    </row>
    <row r="247" spans="1:23" ht="111.95">
      <c r="A247" s="246" t="s">
        <v>435</v>
      </c>
      <c r="B247" s="245" t="s">
        <v>1481</v>
      </c>
      <c r="C247" s="245">
        <v>0</v>
      </c>
      <c r="D247" s="245">
        <v>0</v>
      </c>
      <c r="E247" s="245">
        <v>0</v>
      </c>
      <c r="F247" s="245">
        <v>0</v>
      </c>
      <c r="G247" s="245">
        <v>0</v>
      </c>
      <c r="H247" s="245">
        <v>0</v>
      </c>
      <c r="I247" s="245">
        <v>0</v>
      </c>
      <c r="J247" s="245">
        <v>1</v>
      </c>
      <c r="K247" s="245" t="s">
        <v>638</v>
      </c>
      <c r="L247" s="245" t="s">
        <v>1150</v>
      </c>
      <c r="M247" s="245" t="s">
        <v>618</v>
      </c>
      <c r="N247" s="245" t="s">
        <v>618</v>
      </c>
      <c r="O247" s="245" t="s">
        <v>1482</v>
      </c>
      <c r="P247" s="245" t="s">
        <v>618</v>
      </c>
      <c r="Q247" s="245" t="s">
        <v>618</v>
      </c>
      <c r="R247" s="245" t="s">
        <v>1469</v>
      </c>
      <c r="S247" s="245" t="s">
        <v>1469</v>
      </c>
      <c r="T247" s="245" t="s">
        <v>27</v>
      </c>
      <c r="U247" s="245" t="s">
        <v>618</v>
      </c>
      <c r="V247" s="245" t="s">
        <v>618</v>
      </c>
      <c r="W247" s="245">
        <f t="shared" si="3"/>
        <v>10</v>
      </c>
    </row>
    <row r="248" spans="1:23" ht="84">
      <c r="A248" s="246" t="s">
        <v>436</v>
      </c>
      <c r="B248" s="245" t="s">
        <v>1483</v>
      </c>
      <c r="C248" s="245">
        <v>0</v>
      </c>
      <c r="D248" s="245">
        <v>0</v>
      </c>
      <c r="E248" s="245">
        <v>0</v>
      </c>
      <c r="F248" s="245">
        <v>0</v>
      </c>
      <c r="G248" s="245">
        <v>0</v>
      </c>
      <c r="H248" s="245">
        <v>0</v>
      </c>
      <c r="I248" s="245">
        <v>0</v>
      </c>
      <c r="J248" s="245">
        <v>1</v>
      </c>
      <c r="K248" s="245" t="s">
        <v>638</v>
      </c>
      <c r="L248" s="245" t="s">
        <v>1150</v>
      </c>
      <c r="M248" s="245" t="s">
        <v>618</v>
      </c>
      <c r="N248" s="245" t="s">
        <v>618</v>
      </c>
      <c r="O248" s="245" t="s">
        <v>618</v>
      </c>
      <c r="P248" s="245" t="s">
        <v>1484</v>
      </c>
      <c r="Q248" s="245" t="s">
        <v>695</v>
      </c>
      <c r="R248" s="245" t="s">
        <v>618</v>
      </c>
      <c r="S248" s="245" t="s">
        <v>618</v>
      </c>
      <c r="T248" s="245" t="s">
        <v>27</v>
      </c>
      <c r="U248" s="245" t="s">
        <v>618</v>
      </c>
      <c r="V248" s="245"/>
      <c r="W248" s="245">
        <f t="shared" si="3"/>
        <v>10</v>
      </c>
    </row>
    <row r="249" spans="1:23" ht="42">
      <c r="A249" s="246" t="s">
        <v>438</v>
      </c>
      <c r="B249" s="245" t="s">
        <v>1485</v>
      </c>
      <c r="C249" s="245">
        <v>0</v>
      </c>
      <c r="D249" s="245">
        <v>0</v>
      </c>
      <c r="E249" s="245">
        <v>0</v>
      </c>
      <c r="F249" s="245">
        <v>0</v>
      </c>
      <c r="G249" s="245">
        <v>0</v>
      </c>
      <c r="H249" s="245">
        <v>0</v>
      </c>
      <c r="I249" s="245">
        <v>0</v>
      </c>
      <c r="J249" s="245">
        <v>1</v>
      </c>
      <c r="K249" s="245"/>
      <c r="L249" s="245" t="s">
        <v>603</v>
      </c>
      <c r="M249" s="245" t="s">
        <v>618</v>
      </c>
      <c r="N249" s="245" t="s">
        <v>618</v>
      </c>
      <c r="O249" s="245" t="s">
        <v>618</v>
      </c>
      <c r="P249" s="245" t="s">
        <v>618</v>
      </c>
      <c r="Q249" s="245" t="s">
        <v>618</v>
      </c>
      <c r="R249" s="245" t="s">
        <v>618</v>
      </c>
      <c r="S249" s="245" t="s">
        <v>618</v>
      </c>
      <c r="T249" s="245" t="s">
        <v>27</v>
      </c>
      <c r="U249" s="245" t="s">
        <v>618</v>
      </c>
      <c r="V249" s="245" t="s">
        <v>692</v>
      </c>
      <c r="W249" s="245">
        <f t="shared" si="3"/>
        <v>10</v>
      </c>
    </row>
    <row r="250" spans="1:23" ht="42">
      <c r="A250" s="246" t="s">
        <v>439</v>
      </c>
      <c r="B250" s="245" t="s">
        <v>1486</v>
      </c>
      <c r="C250" s="245">
        <v>0</v>
      </c>
      <c r="D250" s="245">
        <v>0</v>
      </c>
      <c r="E250" s="245">
        <v>0</v>
      </c>
      <c r="F250" s="245">
        <v>0</v>
      </c>
      <c r="G250" s="245">
        <v>0</v>
      </c>
      <c r="H250" s="245">
        <v>0</v>
      </c>
      <c r="I250" s="245">
        <v>0</v>
      </c>
      <c r="J250" s="245">
        <v>1</v>
      </c>
      <c r="K250" s="245"/>
      <c r="L250" s="245" t="s">
        <v>603</v>
      </c>
      <c r="M250" s="245" t="s">
        <v>618</v>
      </c>
      <c r="N250" s="245" t="s">
        <v>618</v>
      </c>
      <c r="O250" s="245" t="s">
        <v>618</v>
      </c>
      <c r="P250" s="245" t="s">
        <v>618</v>
      </c>
      <c r="Q250" s="245" t="s">
        <v>618</v>
      </c>
      <c r="R250" s="245" t="s">
        <v>1469</v>
      </c>
      <c r="S250" s="245" t="s">
        <v>1469</v>
      </c>
      <c r="T250" s="245" t="s">
        <v>27</v>
      </c>
      <c r="U250" s="245" t="s">
        <v>618</v>
      </c>
      <c r="V250" s="245" t="s">
        <v>636</v>
      </c>
      <c r="W250" s="245">
        <f t="shared" si="3"/>
        <v>20</v>
      </c>
    </row>
    <row r="251" spans="1:23" ht="84">
      <c r="A251" s="246" t="s">
        <v>440</v>
      </c>
      <c r="B251" s="245" t="s">
        <v>1487</v>
      </c>
      <c r="C251" s="245">
        <v>0</v>
      </c>
      <c r="D251" s="245">
        <v>0</v>
      </c>
      <c r="E251" s="245">
        <v>0</v>
      </c>
      <c r="F251" s="245">
        <v>0</v>
      </c>
      <c r="G251" s="245">
        <v>0</v>
      </c>
      <c r="H251" s="245">
        <v>0</v>
      </c>
      <c r="I251" s="245">
        <v>0</v>
      </c>
      <c r="J251" s="245">
        <v>1</v>
      </c>
      <c r="K251" s="245"/>
      <c r="L251" s="245" t="s">
        <v>603</v>
      </c>
      <c r="M251" s="245" t="s">
        <v>618</v>
      </c>
      <c r="N251" s="245" t="s">
        <v>618</v>
      </c>
      <c r="O251" s="245" t="s">
        <v>618</v>
      </c>
      <c r="P251" s="245" t="s">
        <v>1488</v>
      </c>
      <c r="Q251" s="245" t="s">
        <v>1489</v>
      </c>
      <c r="R251" s="245" t="s">
        <v>618</v>
      </c>
      <c r="S251" s="245" t="s">
        <v>618</v>
      </c>
      <c r="T251" s="245" t="s">
        <v>27</v>
      </c>
      <c r="U251" s="245" t="s">
        <v>618</v>
      </c>
      <c r="V251" s="245" t="s">
        <v>642</v>
      </c>
      <c r="W251" s="245">
        <f t="shared" si="3"/>
        <v>5</v>
      </c>
    </row>
    <row r="252" spans="1:23" ht="27.95">
      <c r="A252" s="246" t="s">
        <v>442</v>
      </c>
      <c r="B252" s="245" t="s">
        <v>1490</v>
      </c>
      <c r="C252" s="245">
        <v>0</v>
      </c>
      <c r="D252" s="245">
        <v>0</v>
      </c>
      <c r="E252" s="245">
        <v>0</v>
      </c>
      <c r="F252" s="245">
        <v>0</v>
      </c>
      <c r="G252" s="245">
        <v>0</v>
      </c>
      <c r="H252" s="245">
        <v>0</v>
      </c>
      <c r="I252" s="245">
        <v>0</v>
      </c>
      <c r="J252" s="245">
        <v>1</v>
      </c>
      <c r="K252" s="245" t="s">
        <v>638</v>
      </c>
      <c r="L252" s="245" t="s">
        <v>1150</v>
      </c>
      <c r="M252" s="245" t="s">
        <v>618</v>
      </c>
      <c r="N252" s="245" t="s">
        <v>618</v>
      </c>
      <c r="O252" s="245" t="s">
        <v>618</v>
      </c>
      <c r="P252" s="245" t="s">
        <v>1177</v>
      </c>
      <c r="Q252" s="245" t="s">
        <v>1491</v>
      </c>
      <c r="R252" s="245" t="s">
        <v>1469</v>
      </c>
      <c r="S252" s="245" t="s">
        <v>1469</v>
      </c>
      <c r="T252" s="245"/>
      <c r="U252" s="245" t="s">
        <v>618</v>
      </c>
      <c r="V252" s="245"/>
      <c r="W252" s="245">
        <f t="shared" si="3"/>
        <v>10</v>
      </c>
    </row>
    <row r="253" spans="1:23" ht="42">
      <c r="A253" s="246" t="s">
        <v>444</v>
      </c>
      <c r="B253" s="245" t="s">
        <v>1492</v>
      </c>
      <c r="C253" s="245">
        <v>0</v>
      </c>
      <c r="D253" s="245">
        <v>0</v>
      </c>
      <c r="E253" s="245">
        <v>0</v>
      </c>
      <c r="F253" s="245">
        <v>0</v>
      </c>
      <c r="G253" s="245">
        <v>0</v>
      </c>
      <c r="H253" s="245">
        <v>0</v>
      </c>
      <c r="I253" s="245">
        <v>0</v>
      </c>
      <c r="J253" s="245">
        <v>1</v>
      </c>
      <c r="K253" s="245"/>
      <c r="L253" s="245" t="s">
        <v>603</v>
      </c>
      <c r="M253" s="245" t="s">
        <v>618</v>
      </c>
      <c r="N253" s="245" t="s">
        <v>618</v>
      </c>
      <c r="O253" s="245" t="s">
        <v>618</v>
      </c>
      <c r="P253" s="245" t="s">
        <v>618</v>
      </c>
      <c r="Q253" s="245" t="s">
        <v>618</v>
      </c>
      <c r="R253" s="245" t="s">
        <v>618</v>
      </c>
      <c r="S253" s="245" t="s">
        <v>618</v>
      </c>
      <c r="T253" s="245" t="s">
        <v>27</v>
      </c>
      <c r="U253" s="245" t="s">
        <v>618</v>
      </c>
      <c r="V253" s="245" t="s">
        <v>642</v>
      </c>
      <c r="W253" s="245">
        <f t="shared" si="3"/>
        <v>5</v>
      </c>
    </row>
    <row r="254" spans="1:23" ht="42">
      <c r="A254" s="246" t="s">
        <v>445</v>
      </c>
      <c r="B254" s="245" t="s">
        <v>1493</v>
      </c>
      <c r="C254" s="245">
        <v>0</v>
      </c>
      <c r="D254" s="245">
        <v>0</v>
      </c>
      <c r="E254" s="245">
        <v>0</v>
      </c>
      <c r="F254" s="245">
        <v>0</v>
      </c>
      <c r="G254" s="245">
        <v>0</v>
      </c>
      <c r="H254" s="245">
        <v>0</v>
      </c>
      <c r="I254" s="245">
        <v>0</v>
      </c>
      <c r="J254" s="245">
        <v>1</v>
      </c>
      <c r="K254" s="245" t="s">
        <v>638</v>
      </c>
      <c r="L254" s="245" t="s">
        <v>603</v>
      </c>
      <c r="M254" s="245" t="s">
        <v>618</v>
      </c>
      <c r="N254" s="245" t="s">
        <v>618</v>
      </c>
      <c r="O254" s="245" t="s">
        <v>618</v>
      </c>
      <c r="P254" s="245" t="s">
        <v>618</v>
      </c>
      <c r="Q254" s="245" t="s">
        <v>1494</v>
      </c>
      <c r="R254" s="245" t="s">
        <v>1469</v>
      </c>
      <c r="S254" s="245" t="s">
        <v>1469</v>
      </c>
      <c r="T254" s="245" t="s">
        <v>618</v>
      </c>
      <c r="U254" s="245" t="s">
        <v>618</v>
      </c>
      <c r="V254" s="245" t="s">
        <v>636</v>
      </c>
      <c r="W254" s="245">
        <f t="shared" si="3"/>
        <v>20</v>
      </c>
    </row>
    <row r="255" spans="1:23" ht="42">
      <c r="A255" s="246" t="s">
        <v>447</v>
      </c>
      <c r="B255" s="245" t="s">
        <v>1495</v>
      </c>
      <c r="C255" s="245">
        <v>0</v>
      </c>
      <c r="D255" s="245">
        <v>0</v>
      </c>
      <c r="E255" s="245">
        <v>0</v>
      </c>
      <c r="F255" s="245">
        <v>0</v>
      </c>
      <c r="G255" s="245">
        <v>0</v>
      </c>
      <c r="H255" s="245">
        <v>0</v>
      </c>
      <c r="I255" s="245">
        <v>0</v>
      </c>
      <c r="J255" s="245">
        <v>1</v>
      </c>
      <c r="K255" s="245" t="s">
        <v>638</v>
      </c>
      <c r="L255" s="245" t="s">
        <v>603</v>
      </c>
      <c r="M255" s="245" t="s">
        <v>618</v>
      </c>
      <c r="N255" s="245" t="s">
        <v>618</v>
      </c>
      <c r="O255" s="245" t="s">
        <v>618</v>
      </c>
      <c r="P255" s="245" t="s">
        <v>618</v>
      </c>
      <c r="Q255" s="245" t="s">
        <v>1496</v>
      </c>
      <c r="R255" s="245" t="s">
        <v>618</v>
      </c>
      <c r="S255" s="245" t="s">
        <v>618</v>
      </c>
      <c r="T255" s="245" t="s">
        <v>618</v>
      </c>
      <c r="U255" s="245" t="s">
        <v>618</v>
      </c>
      <c r="V255" s="245" t="s">
        <v>636</v>
      </c>
      <c r="W255" s="245">
        <f t="shared" si="3"/>
        <v>20</v>
      </c>
    </row>
    <row r="256" spans="1:23" ht="69.95">
      <c r="A256" s="246" t="s">
        <v>448</v>
      </c>
      <c r="B256" s="245" t="s">
        <v>1497</v>
      </c>
      <c r="C256" s="245">
        <v>0</v>
      </c>
      <c r="D256" s="245">
        <v>0</v>
      </c>
      <c r="E256" s="245">
        <v>0</v>
      </c>
      <c r="F256" s="245">
        <v>0</v>
      </c>
      <c r="G256" s="245">
        <v>0</v>
      </c>
      <c r="H256" s="245">
        <v>0</v>
      </c>
      <c r="I256" s="245">
        <v>0</v>
      </c>
      <c r="J256" s="245">
        <v>1</v>
      </c>
      <c r="K256" s="245" t="s">
        <v>638</v>
      </c>
      <c r="L256" s="245" t="s">
        <v>603</v>
      </c>
      <c r="M256" s="245" t="s">
        <v>618</v>
      </c>
      <c r="N256" s="245" t="s">
        <v>618</v>
      </c>
      <c r="O256" s="245" t="s">
        <v>618</v>
      </c>
      <c r="P256" s="245" t="s">
        <v>618</v>
      </c>
      <c r="Q256" s="245" t="s">
        <v>1498</v>
      </c>
      <c r="R256" s="245" t="s">
        <v>618</v>
      </c>
      <c r="S256" s="245" t="s">
        <v>618</v>
      </c>
      <c r="T256" s="245" t="s">
        <v>618</v>
      </c>
      <c r="U256" s="245" t="s">
        <v>618</v>
      </c>
      <c r="V256" s="245" t="s">
        <v>636</v>
      </c>
      <c r="W256" s="245">
        <f t="shared" ref="W256:W318" si="4">IF($V256="Critical Importance",20,IF($V256="Minor Importance",5,10))</f>
        <v>20</v>
      </c>
    </row>
    <row r="257" spans="1:23" ht="42">
      <c r="A257" s="246" t="s">
        <v>449</v>
      </c>
      <c r="B257" s="245" t="s">
        <v>1499</v>
      </c>
      <c r="C257" s="245">
        <v>0</v>
      </c>
      <c r="D257" s="245">
        <v>0</v>
      </c>
      <c r="E257" s="245">
        <v>0</v>
      </c>
      <c r="F257" s="245">
        <v>0</v>
      </c>
      <c r="G257" s="245">
        <v>0</v>
      </c>
      <c r="H257" s="245">
        <v>0</v>
      </c>
      <c r="I257" s="245">
        <v>0</v>
      </c>
      <c r="J257" s="245">
        <v>1</v>
      </c>
      <c r="K257" s="245"/>
      <c r="L257" s="245" t="s">
        <v>603</v>
      </c>
      <c r="M257" s="245" t="s">
        <v>618</v>
      </c>
      <c r="N257" s="245" t="s">
        <v>618</v>
      </c>
      <c r="O257" s="245" t="s">
        <v>618</v>
      </c>
      <c r="P257" s="245" t="s">
        <v>618</v>
      </c>
      <c r="Q257" s="245" t="s">
        <v>1500</v>
      </c>
      <c r="R257" s="245" t="s">
        <v>618</v>
      </c>
      <c r="S257" s="245" t="s">
        <v>618</v>
      </c>
      <c r="T257" s="245" t="s">
        <v>43</v>
      </c>
      <c r="U257" s="245" t="s">
        <v>618</v>
      </c>
      <c r="V257" s="245" t="s">
        <v>642</v>
      </c>
      <c r="W257" s="245">
        <f t="shared" si="4"/>
        <v>5</v>
      </c>
    </row>
    <row r="258" spans="1:23" ht="27.95">
      <c r="A258" s="246" t="s">
        <v>450</v>
      </c>
      <c r="B258" s="245" t="s">
        <v>1501</v>
      </c>
      <c r="C258" s="245">
        <v>0</v>
      </c>
      <c r="D258" s="245">
        <v>0</v>
      </c>
      <c r="E258" s="245">
        <v>0</v>
      </c>
      <c r="F258" s="245">
        <v>0</v>
      </c>
      <c r="G258" s="245">
        <v>0</v>
      </c>
      <c r="H258" s="245">
        <v>0</v>
      </c>
      <c r="I258" s="245">
        <v>0</v>
      </c>
      <c r="J258" s="245">
        <v>1</v>
      </c>
      <c r="K258" s="245"/>
      <c r="L258" s="245" t="s">
        <v>603</v>
      </c>
      <c r="M258" s="245" t="s">
        <v>618</v>
      </c>
      <c r="N258" s="245" t="s">
        <v>618</v>
      </c>
      <c r="O258" s="245" t="s">
        <v>618</v>
      </c>
      <c r="P258" s="245" t="s">
        <v>618</v>
      </c>
      <c r="Q258" s="245" t="s">
        <v>618</v>
      </c>
      <c r="R258" s="245" t="s">
        <v>618</v>
      </c>
      <c r="S258" s="245" t="s">
        <v>618</v>
      </c>
      <c r="T258" s="245" t="s">
        <v>43</v>
      </c>
      <c r="U258" s="245" t="s">
        <v>618</v>
      </c>
      <c r="V258" s="245" t="s">
        <v>642</v>
      </c>
      <c r="W258" s="245">
        <f t="shared" si="4"/>
        <v>5</v>
      </c>
    </row>
    <row r="259" spans="1:23" ht="42">
      <c r="A259" s="246" t="s">
        <v>452</v>
      </c>
      <c r="B259" s="245" t="s">
        <v>1502</v>
      </c>
      <c r="C259" s="245">
        <v>0</v>
      </c>
      <c r="D259" s="245">
        <v>0</v>
      </c>
      <c r="E259" s="245">
        <v>0</v>
      </c>
      <c r="F259" s="245">
        <v>0</v>
      </c>
      <c r="G259" s="245">
        <v>0</v>
      </c>
      <c r="H259" s="245">
        <v>0</v>
      </c>
      <c r="I259" s="245">
        <v>0</v>
      </c>
      <c r="J259" s="245">
        <v>1</v>
      </c>
      <c r="K259" s="245"/>
      <c r="L259" s="245" t="s">
        <v>603</v>
      </c>
      <c r="M259" s="245" t="s">
        <v>618</v>
      </c>
      <c r="N259" s="245" t="s">
        <v>618</v>
      </c>
      <c r="O259" s="245" t="s">
        <v>618</v>
      </c>
      <c r="P259" s="245" t="s">
        <v>618</v>
      </c>
      <c r="Q259" s="245" t="s">
        <v>1503</v>
      </c>
      <c r="R259" s="245" t="s">
        <v>618</v>
      </c>
      <c r="S259" s="245" t="s">
        <v>618</v>
      </c>
      <c r="T259" s="245" t="s">
        <v>43</v>
      </c>
      <c r="U259" s="245" t="s">
        <v>618</v>
      </c>
      <c r="V259" s="245" t="s">
        <v>642</v>
      </c>
      <c r="W259" s="245">
        <f t="shared" si="4"/>
        <v>5</v>
      </c>
    </row>
    <row r="260" spans="1:23" ht="42">
      <c r="A260" s="246" t="s">
        <v>454</v>
      </c>
      <c r="B260" s="245" t="s">
        <v>1504</v>
      </c>
      <c r="C260" s="245">
        <v>0</v>
      </c>
      <c r="D260" s="245">
        <v>0</v>
      </c>
      <c r="E260" s="245">
        <v>0</v>
      </c>
      <c r="F260" s="245">
        <v>0</v>
      </c>
      <c r="G260" s="245">
        <v>0</v>
      </c>
      <c r="H260" s="245">
        <v>0</v>
      </c>
      <c r="I260" s="245">
        <v>0</v>
      </c>
      <c r="J260" s="245">
        <v>1</v>
      </c>
      <c r="K260" s="245"/>
      <c r="L260" s="245" t="s">
        <v>603</v>
      </c>
      <c r="M260" s="245" t="s">
        <v>618</v>
      </c>
      <c r="N260" s="245" t="s">
        <v>618</v>
      </c>
      <c r="O260" s="245" t="s">
        <v>618</v>
      </c>
      <c r="P260" s="245" t="s">
        <v>618</v>
      </c>
      <c r="Q260" s="245" t="s">
        <v>1505</v>
      </c>
      <c r="R260" s="245" t="s">
        <v>618</v>
      </c>
      <c r="S260" s="245" t="s">
        <v>618</v>
      </c>
      <c r="T260" s="245" t="s">
        <v>43</v>
      </c>
      <c r="U260" s="245" t="s">
        <v>618</v>
      </c>
      <c r="V260" s="245" t="s">
        <v>642</v>
      </c>
      <c r="W260" s="245">
        <f t="shared" si="4"/>
        <v>5</v>
      </c>
    </row>
    <row r="261" spans="1:23" ht="42">
      <c r="A261" s="246" t="s">
        <v>456</v>
      </c>
      <c r="B261" s="245" t="s">
        <v>1506</v>
      </c>
      <c r="C261" s="245">
        <v>0</v>
      </c>
      <c r="D261" s="245">
        <v>0</v>
      </c>
      <c r="E261" s="245">
        <v>0</v>
      </c>
      <c r="F261" s="245">
        <v>0</v>
      </c>
      <c r="G261" s="245">
        <v>0</v>
      </c>
      <c r="H261" s="245">
        <v>0</v>
      </c>
      <c r="I261" s="245">
        <v>0</v>
      </c>
      <c r="J261" s="245">
        <v>1</v>
      </c>
      <c r="K261" s="245" t="s">
        <v>638</v>
      </c>
      <c r="L261" s="245" t="s">
        <v>1150</v>
      </c>
      <c r="M261" s="245" t="s">
        <v>618</v>
      </c>
      <c r="N261" s="245" t="s">
        <v>618</v>
      </c>
      <c r="O261" s="245" t="s">
        <v>1507</v>
      </c>
      <c r="P261" s="245" t="s">
        <v>618</v>
      </c>
      <c r="Q261" s="245" t="s">
        <v>618</v>
      </c>
      <c r="R261" s="245" t="s">
        <v>618</v>
      </c>
      <c r="S261" s="245" t="s">
        <v>618</v>
      </c>
      <c r="T261" s="245"/>
      <c r="U261" s="245" t="s">
        <v>618</v>
      </c>
      <c r="V261" s="245" t="s">
        <v>642</v>
      </c>
      <c r="W261" s="245">
        <f t="shared" si="4"/>
        <v>5</v>
      </c>
    </row>
    <row r="262" spans="1:23" ht="56.1">
      <c r="A262" s="246" t="s">
        <v>457</v>
      </c>
      <c r="B262" s="245" t="s">
        <v>1508</v>
      </c>
      <c r="C262" s="245">
        <v>0</v>
      </c>
      <c r="D262" s="245">
        <v>0</v>
      </c>
      <c r="E262" s="245">
        <v>0</v>
      </c>
      <c r="F262" s="245">
        <v>0</v>
      </c>
      <c r="G262" s="245">
        <v>0</v>
      </c>
      <c r="H262" s="245">
        <v>0</v>
      </c>
      <c r="I262" s="245">
        <v>0</v>
      </c>
      <c r="J262" s="245">
        <v>1</v>
      </c>
      <c r="K262" s="245"/>
      <c r="L262" s="245" t="s">
        <v>603</v>
      </c>
      <c r="M262" s="245" t="s">
        <v>618</v>
      </c>
      <c r="N262" s="245" t="s">
        <v>618</v>
      </c>
      <c r="O262" s="245" t="s">
        <v>618</v>
      </c>
      <c r="P262" s="245" t="s">
        <v>1509</v>
      </c>
      <c r="Q262" s="245" t="s">
        <v>1510</v>
      </c>
      <c r="R262" s="245" t="s">
        <v>1469</v>
      </c>
      <c r="S262" s="245" t="s">
        <v>1469</v>
      </c>
      <c r="T262" s="245" t="s">
        <v>27</v>
      </c>
      <c r="U262" s="245" t="s">
        <v>618</v>
      </c>
      <c r="V262" s="245" t="s">
        <v>642</v>
      </c>
      <c r="W262" s="245">
        <f t="shared" si="4"/>
        <v>5</v>
      </c>
    </row>
    <row r="263" spans="1:23" ht="42">
      <c r="A263" s="246" t="s">
        <v>459</v>
      </c>
      <c r="B263" s="245" t="s">
        <v>1511</v>
      </c>
      <c r="C263" s="245">
        <v>0</v>
      </c>
      <c r="D263" s="245">
        <v>0</v>
      </c>
      <c r="E263" s="245">
        <v>0</v>
      </c>
      <c r="F263" s="245">
        <v>0</v>
      </c>
      <c r="G263" s="245">
        <v>0</v>
      </c>
      <c r="H263" s="245">
        <v>0</v>
      </c>
      <c r="I263" s="245">
        <v>0</v>
      </c>
      <c r="J263" s="245">
        <v>1</v>
      </c>
      <c r="K263" s="245"/>
      <c r="L263" s="245" t="s">
        <v>603</v>
      </c>
      <c r="M263" s="245" t="s">
        <v>618</v>
      </c>
      <c r="N263" s="245" t="s">
        <v>618</v>
      </c>
      <c r="O263" s="245" t="s">
        <v>618</v>
      </c>
      <c r="P263" s="245" t="s">
        <v>1512</v>
      </c>
      <c r="Q263" s="245" t="s">
        <v>1513</v>
      </c>
      <c r="R263" s="245" t="s">
        <v>618</v>
      </c>
      <c r="S263" s="245" t="s">
        <v>618</v>
      </c>
      <c r="T263" s="245" t="s">
        <v>27</v>
      </c>
      <c r="U263" s="245" t="s">
        <v>618</v>
      </c>
      <c r="V263" s="245" t="s">
        <v>642</v>
      </c>
      <c r="W263" s="245">
        <f t="shared" si="4"/>
        <v>5</v>
      </c>
    </row>
    <row r="264" spans="1:23" ht="27.95">
      <c r="A264" s="246" t="s">
        <v>461</v>
      </c>
      <c r="B264" s="245" t="s">
        <v>1300</v>
      </c>
      <c r="C264" s="245">
        <v>0</v>
      </c>
      <c r="D264" s="245">
        <v>0</v>
      </c>
      <c r="E264" s="245">
        <v>0</v>
      </c>
      <c r="F264" s="245">
        <v>0</v>
      </c>
      <c r="G264" s="245">
        <v>0</v>
      </c>
      <c r="H264" s="245">
        <v>0</v>
      </c>
      <c r="I264" s="245">
        <v>0</v>
      </c>
      <c r="J264" s="245">
        <v>1</v>
      </c>
      <c r="K264" s="245"/>
      <c r="L264" s="245" t="s">
        <v>603</v>
      </c>
      <c r="M264" s="245" t="s">
        <v>618</v>
      </c>
      <c r="N264" s="245" t="s">
        <v>618</v>
      </c>
      <c r="O264" s="245" t="s">
        <v>618</v>
      </c>
      <c r="P264" s="245" t="s">
        <v>1514</v>
      </c>
      <c r="Q264" s="245" t="s">
        <v>1515</v>
      </c>
      <c r="R264" s="245" t="s">
        <v>618</v>
      </c>
      <c r="S264" s="245" t="s">
        <v>618</v>
      </c>
      <c r="T264" s="245" t="s">
        <v>27</v>
      </c>
      <c r="U264" s="245" t="s">
        <v>618</v>
      </c>
      <c r="V264" s="245" t="s">
        <v>692</v>
      </c>
      <c r="W264" s="245">
        <f t="shared" si="4"/>
        <v>10</v>
      </c>
    </row>
    <row r="265" spans="1:23" ht="27.95">
      <c r="A265" s="246" t="s">
        <v>463</v>
      </c>
      <c r="B265" s="245" t="s">
        <v>1516</v>
      </c>
      <c r="C265" s="245">
        <v>0</v>
      </c>
      <c r="D265" s="245">
        <v>0</v>
      </c>
      <c r="E265" s="245">
        <v>0</v>
      </c>
      <c r="F265" s="245">
        <v>0</v>
      </c>
      <c r="G265" s="245">
        <v>0</v>
      </c>
      <c r="H265" s="245">
        <v>0</v>
      </c>
      <c r="I265" s="245">
        <v>0</v>
      </c>
      <c r="J265" s="245">
        <v>1</v>
      </c>
      <c r="K265" s="245"/>
      <c r="L265" s="245" t="s">
        <v>603</v>
      </c>
      <c r="M265" s="245" t="s">
        <v>618</v>
      </c>
      <c r="N265" s="245" t="s">
        <v>618</v>
      </c>
      <c r="O265" s="245" t="s">
        <v>618</v>
      </c>
      <c r="P265" s="245" t="s">
        <v>1514</v>
      </c>
      <c r="Q265" s="245" t="s">
        <v>618</v>
      </c>
      <c r="R265" s="245" t="s">
        <v>618</v>
      </c>
      <c r="S265" s="245" t="s">
        <v>618</v>
      </c>
      <c r="T265" s="245" t="s">
        <v>27</v>
      </c>
      <c r="U265" s="245" t="s">
        <v>618</v>
      </c>
      <c r="V265" s="245" t="s">
        <v>642</v>
      </c>
      <c r="W265" s="245">
        <f t="shared" si="4"/>
        <v>5</v>
      </c>
    </row>
    <row r="266" spans="1:23" ht="42">
      <c r="A266" s="246" t="s">
        <v>464</v>
      </c>
      <c r="B266" s="245" t="s">
        <v>1517</v>
      </c>
      <c r="C266" s="245">
        <v>0</v>
      </c>
      <c r="D266" s="245">
        <v>0</v>
      </c>
      <c r="E266" s="245">
        <v>0</v>
      </c>
      <c r="F266" s="245">
        <v>0</v>
      </c>
      <c r="G266" s="245">
        <v>0</v>
      </c>
      <c r="H266" s="245">
        <v>0</v>
      </c>
      <c r="I266" s="245">
        <v>0</v>
      </c>
      <c r="J266" s="245">
        <v>1</v>
      </c>
      <c r="K266" s="245"/>
      <c r="L266" s="245" t="s">
        <v>603</v>
      </c>
      <c r="M266" s="245" t="s">
        <v>618</v>
      </c>
      <c r="N266" s="245" t="s">
        <v>618</v>
      </c>
      <c r="O266" s="245" t="s">
        <v>1273</v>
      </c>
      <c r="P266" s="245" t="s">
        <v>618</v>
      </c>
      <c r="Q266" s="245" t="s">
        <v>618</v>
      </c>
      <c r="R266" s="245" t="s">
        <v>618</v>
      </c>
      <c r="S266" s="245" t="s">
        <v>618</v>
      </c>
      <c r="T266" s="245" t="s">
        <v>27</v>
      </c>
      <c r="U266" s="245" t="s">
        <v>618</v>
      </c>
      <c r="V266" s="245" t="s">
        <v>642</v>
      </c>
      <c r="W266" s="245">
        <f t="shared" si="4"/>
        <v>5</v>
      </c>
    </row>
    <row r="267" spans="1:23" ht="27.95">
      <c r="A267" s="246" t="s">
        <v>465</v>
      </c>
      <c r="B267" s="245" t="s">
        <v>1518</v>
      </c>
      <c r="C267" s="245">
        <v>0</v>
      </c>
      <c r="D267" s="245">
        <v>0</v>
      </c>
      <c r="E267" s="245">
        <v>0</v>
      </c>
      <c r="F267" s="245">
        <v>0</v>
      </c>
      <c r="G267" s="245">
        <v>0</v>
      </c>
      <c r="H267" s="245">
        <v>0</v>
      </c>
      <c r="I267" s="245">
        <v>0</v>
      </c>
      <c r="J267" s="245">
        <v>1</v>
      </c>
      <c r="K267" s="245"/>
      <c r="L267" s="245" t="s">
        <v>603</v>
      </c>
      <c r="M267" s="245" t="s">
        <v>618</v>
      </c>
      <c r="N267" s="245" t="s">
        <v>618</v>
      </c>
      <c r="O267" s="245" t="s">
        <v>618</v>
      </c>
      <c r="P267" s="245" t="s">
        <v>1519</v>
      </c>
      <c r="Q267" s="245" t="s">
        <v>618</v>
      </c>
      <c r="R267" s="245" t="s">
        <v>618</v>
      </c>
      <c r="S267" s="245" t="s">
        <v>618</v>
      </c>
      <c r="T267" s="245" t="s">
        <v>27</v>
      </c>
      <c r="U267" s="245" t="s">
        <v>618</v>
      </c>
      <c r="V267" s="245" t="s">
        <v>636</v>
      </c>
      <c r="W267" s="245">
        <f t="shared" si="4"/>
        <v>20</v>
      </c>
    </row>
    <row r="268" spans="1:23" ht="84">
      <c r="A268" s="246" t="s">
        <v>466</v>
      </c>
      <c r="B268" s="245" t="s">
        <v>1520</v>
      </c>
      <c r="C268" s="245">
        <v>0</v>
      </c>
      <c r="D268" s="245">
        <v>0</v>
      </c>
      <c r="E268" s="245">
        <v>0</v>
      </c>
      <c r="F268" s="245">
        <v>0</v>
      </c>
      <c r="G268" s="245">
        <v>0</v>
      </c>
      <c r="H268" s="245">
        <v>0</v>
      </c>
      <c r="I268" s="245">
        <v>0</v>
      </c>
      <c r="J268" s="245">
        <v>1</v>
      </c>
      <c r="K268" s="245"/>
      <c r="L268" s="245" t="s">
        <v>603</v>
      </c>
      <c r="M268" s="245" t="s">
        <v>618</v>
      </c>
      <c r="N268" s="245" t="s">
        <v>618</v>
      </c>
      <c r="O268" s="245" t="s">
        <v>618</v>
      </c>
      <c r="P268" s="245" t="s">
        <v>1521</v>
      </c>
      <c r="Q268" s="245" t="s">
        <v>1522</v>
      </c>
      <c r="R268" s="245" t="s">
        <v>618</v>
      </c>
      <c r="S268" s="245" t="s">
        <v>618</v>
      </c>
      <c r="T268" s="245" t="s">
        <v>27</v>
      </c>
      <c r="U268" s="245" t="s">
        <v>618</v>
      </c>
      <c r="V268" s="245" t="s">
        <v>642</v>
      </c>
      <c r="W268" s="245">
        <f t="shared" si="4"/>
        <v>5</v>
      </c>
    </row>
    <row r="269" spans="1:23" ht="27.95">
      <c r="A269" s="246" t="s">
        <v>468</v>
      </c>
      <c r="B269" s="245" t="s">
        <v>1523</v>
      </c>
      <c r="C269" s="245">
        <v>0</v>
      </c>
      <c r="D269" s="245">
        <v>0</v>
      </c>
      <c r="E269" s="245">
        <v>0</v>
      </c>
      <c r="F269" s="245">
        <v>0</v>
      </c>
      <c r="G269" s="245">
        <v>0</v>
      </c>
      <c r="H269" s="245">
        <v>0</v>
      </c>
      <c r="I269" s="245">
        <v>0</v>
      </c>
      <c r="J269" s="245">
        <v>1</v>
      </c>
      <c r="K269" s="245"/>
      <c r="L269" s="245" t="s">
        <v>603</v>
      </c>
      <c r="M269" s="245" t="s">
        <v>618</v>
      </c>
      <c r="N269" s="245" t="s">
        <v>618</v>
      </c>
      <c r="O269" s="245" t="s">
        <v>618</v>
      </c>
      <c r="P269" s="245" t="s">
        <v>1524</v>
      </c>
      <c r="Q269" s="245" t="s">
        <v>618</v>
      </c>
      <c r="R269" s="245" t="s">
        <v>618</v>
      </c>
      <c r="S269" s="245" t="s">
        <v>618</v>
      </c>
      <c r="T269" s="245" t="s">
        <v>27</v>
      </c>
      <c r="U269" s="245" t="s">
        <v>618</v>
      </c>
      <c r="V269" s="245" t="s">
        <v>642</v>
      </c>
      <c r="W269" s="245">
        <f t="shared" si="4"/>
        <v>5</v>
      </c>
    </row>
    <row r="270" spans="1:23" ht="42">
      <c r="A270" s="246" t="s">
        <v>469</v>
      </c>
      <c r="B270" s="245" t="s">
        <v>1525</v>
      </c>
      <c r="C270" s="245">
        <v>0</v>
      </c>
      <c r="D270" s="245">
        <v>0</v>
      </c>
      <c r="E270" s="245">
        <v>0</v>
      </c>
      <c r="F270" s="245">
        <v>0</v>
      </c>
      <c r="G270" s="245">
        <v>0</v>
      </c>
      <c r="H270" s="245">
        <v>0</v>
      </c>
      <c r="I270" s="245">
        <v>0</v>
      </c>
      <c r="J270" s="245">
        <v>1</v>
      </c>
      <c r="K270" s="245"/>
      <c r="L270" s="245" t="s">
        <v>603</v>
      </c>
      <c r="M270" s="245" t="s">
        <v>618</v>
      </c>
      <c r="N270" s="245" t="s">
        <v>618</v>
      </c>
      <c r="O270" s="245" t="s">
        <v>618</v>
      </c>
      <c r="P270" s="245" t="s">
        <v>618</v>
      </c>
      <c r="Q270" s="245" t="s">
        <v>1526</v>
      </c>
      <c r="R270" s="245" t="s">
        <v>618</v>
      </c>
      <c r="S270" s="245" t="s">
        <v>618</v>
      </c>
      <c r="T270" s="245" t="s">
        <v>43</v>
      </c>
      <c r="U270" s="245" t="s">
        <v>618</v>
      </c>
      <c r="V270" s="245" t="s">
        <v>642</v>
      </c>
      <c r="W270" s="245">
        <f t="shared" si="4"/>
        <v>5</v>
      </c>
    </row>
    <row r="271" spans="1:23" ht="42">
      <c r="A271" s="246" t="s">
        <v>470</v>
      </c>
      <c r="B271" s="245" t="s">
        <v>1527</v>
      </c>
      <c r="C271" s="245">
        <v>0</v>
      </c>
      <c r="D271" s="245">
        <v>0</v>
      </c>
      <c r="E271" s="245">
        <v>0</v>
      </c>
      <c r="F271" s="245">
        <v>0</v>
      </c>
      <c r="G271" s="245">
        <v>0</v>
      </c>
      <c r="H271" s="245">
        <v>0</v>
      </c>
      <c r="I271" s="245">
        <v>0</v>
      </c>
      <c r="J271" s="245">
        <v>1</v>
      </c>
      <c r="K271" s="245"/>
      <c r="L271" s="245" t="s">
        <v>603</v>
      </c>
      <c r="M271" s="245" t="s">
        <v>618</v>
      </c>
      <c r="N271" s="245" t="s">
        <v>618</v>
      </c>
      <c r="O271" s="245" t="s">
        <v>618</v>
      </c>
      <c r="P271" s="245" t="s">
        <v>618</v>
      </c>
      <c r="Q271" s="245" t="s">
        <v>1528</v>
      </c>
      <c r="R271" s="245" t="s">
        <v>618</v>
      </c>
      <c r="S271" s="245" t="s">
        <v>618</v>
      </c>
      <c r="T271" s="245" t="s">
        <v>27</v>
      </c>
      <c r="U271" s="245" t="s">
        <v>618</v>
      </c>
      <c r="V271" s="245" t="s">
        <v>642</v>
      </c>
      <c r="W271" s="245">
        <f t="shared" si="4"/>
        <v>5</v>
      </c>
    </row>
    <row r="272" spans="1:23" ht="56.1">
      <c r="A272" s="246" t="s">
        <v>472</v>
      </c>
      <c r="B272" s="245" t="s">
        <v>1529</v>
      </c>
      <c r="C272" s="245">
        <v>0</v>
      </c>
      <c r="D272" s="245">
        <v>0</v>
      </c>
      <c r="E272" s="245">
        <v>0</v>
      </c>
      <c r="F272" s="245">
        <v>0</v>
      </c>
      <c r="G272" s="245">
        <v>0</v>
      </c>
      <c r="H272" s="245">
        <v>0</v>
      </c>
      <c r="I272" s="245">
        <v>0</v>
      </c>
      <c r="J272" s="245">
        <v>1</v>
      </c>
      <c r="K272" s="245"/>
      <c r="L272" s="245" t="s">
        <v>603</v>
      </c>
      <c r="M272" s="245" t="s">
        <v>618</v>
      </c>
      <c r="N272" s="245" t="s">
        <v>618</v>
      </c>
      <c r="O272" s="245" t="s">
        <v>1530</v>
      </c>
      <c r="P272" s="245" t="s">
        <v>618</v>
      </c>
      <c r="Q272" s="245" t="s">
        <v>618</v>
      </c>
      <c r="R272" s="245" t="s">
        <v>618</v>
      </c>
      <c r="S272" s="245" t="s">
        <v>618</v>
      </c>
      <c r="T272" s="245" t="s">
        <v>27</v>
      </c>
      <c r="U272" s="245" t="s">
        <v>618</v>
      </c>
      <c r="V272" s="245" t="s">
        <v>642</v>
      </c>
      <c r="W272" s="245">
        <f t="shared" si="4"/>
        <v>5</v>
      </c>
    </row>
    <row r="273" spans="1:23" ht="56.1">
      <c r="A273" s="246" t="s">
        <v>473</v>
      </c>
      <c r="B273" s="245" t="s">
        <v>1531</v>
      </c>
      <c r="C273" s="245">
        <v>0</v>
      </c>
      <c r="D273" s="245">
        <v>0</v>
      </c>
      <c r="E273" s="245">
        <v>0</v>
      </c>
      <c r="F273" s="245">
        <v>0</v>
      </c>
      <c r="G273" s="245">
        <v>0</v>
      </c>
      <c r="H273" s="245">
        <v>0</v>
      </c>
      <c r="I273" s="245">
        <v>0</v>
      </c>
      <c r="J273" s="245">
        <v>1</v>
      </c>
      <c r="K273" s="245"/>
      <c r="L273" s="245" t="s">
        <v>603</v>
      </c>
      <c r="M273" s="245" t="s">
        <v>618</v>
      </c>
      <c r="N273" s="245" t="s">
        <v>618</v>
      </c>
      <c r="O273" s="245" t="s">
        <v>618</v>
      </c>
      <c r="P273" s="245" t="s">
        <v>618</v>
      </c>
      <c r="Q273" s="245" t="s">
        <v>1532</v>
      </c>
      <c r="R273" s="245" t="s">
        <v>618</v>
      </c>
      <c r="S273" s="245" t="s">
        <v>618</v>
      </c>
      <c r="T273" s="245" t="s">
        <v>43</v>
      </c>
      <c r="U273" s="245" t="s">
        <v>618</v>
      </c>
      <c r="V273" s="245" t="s">
        <v>636</v>
      </c>
      <c r="W273" s="245">
        <f t="shared" si="4"/>
        <v>20</v>
      </c>
    </row>
    <row r="274" spans="1:23" ht="27.95">
      <c r="A274" s="246" t="s">
        <v>474</v>
      </c>
      <c r="B274" s="245" t="s">
        <v>1533</v>
      </c>
      <c r="C274" s="245">
        <v>0</v>
      </c>
      <c r="D274" s="245">
        <v>0</v>
      </c>
      <c r="E274" s="245">
        <v>0</v>
      </c>
      <c r="F274" s="245">
        <v>0</v>
      </c>
      <c r="G274" s="245">
        <v>0</v>
      </c>
      <c r="H274" s="245">
        <v>0</v>
      </c>
      <c r="I274" s="245">
        <v>0</v>
      </c>
      <c r="J274" s="245">
        <v>1</v>
      </c>
      <c r="K274" s="245"/>
      <c r="L274" s="245" t="s">
        <v>603</v>
      </c>
      <c r="M274" s="245" t="s">
        <v>618</v>
      </c>
      <c r="N274" s="245" t="s">
        <v>618</v>
      </c>
      <c r="O274" s="245" t="s">
        <v>618</v>
      </c>
      <c r="P274" s="245" t="s">
        <v>618</v>
      </c>
      <c r="Q274" s="245" t="s">
        <v>618</v>
      </c>
      <c r="R274" s="245" t="s">
        <v>618</v>
      </c>
      <c r="S274" s="245" t="s">
        <v>618</v>
      </c>
      <c r="T274" s="245" t="s">
        <v>27</v>
      </c>
      <c r="U274" s="245" t="s">
        <v>618</v>
      </c>
      <c r="V274" s="245" t="s">
        <v>642</v>
      </c>
      <c r="W274" s="245">
        <f t="shared" si="4"/>
        <v>5</v>
      </c>
    </row>
    <row r="275" spans="1:23" ht="42">
      <c r="A275" s="246" t="s">
        <v>475</v>
      </c>
      <c r="B275" s="245" t="s">
        <v>1534</v>
      </c>
      <c r="C275" s="245">
        <v>0</v>
      </c>
      <c r="D275" s="245">
        <v>0</v>
      </c>
      <c r="E275" s="245">
        <v>0</v>
      </c>
      <c r="F275" s="245">
        <v>0</v>
      </c>
      <c r="G275" s="245">
        <v>0</v>
      </c>
      <c r="H275" s="245">
        <v>0</v>
      </c>
      <c r="I275" s="245">
        <v>0</v>
      </c>
      <c r="J275" s="245">
        <v>1</v>
      </c>
      <c r="K275" s="245" t="s">
        <v>638</v>
      </c>
      <c r="L275" s="245" t="s">
        <v>603</v>
      </c>
      <c r="M275" s="245" t="s">
        <v>618</v>
      </c>
      <c r="N275" s="245" t="s">
        <v>618</v>
      </c>
      <c r="O275" s="245" t="s">
        <v>618</v>
      </c>
      <c r="P275" s="245" t="s">
        <v>618</v>
      </c>
      <c r="Q275" s="245" t="s">
        <v>1535</v>
      </c>
      <c r="R275" s="245" t="s">
        <v>1469</v>
      </c>
      <c r="S275" s="245" t="s">
        <v>1469</v>
      </c>
      <c r="T275" s="245" t="s">
        <v>618</v>
      </c>
      <c r="U275" s="245" t="s">
        <v>618</v>
      </c>
      <c r="V275" s="245" t="s">
        <v>692</v>
      </c>
      <c r="W275" s="245">
        <f t="shared" si="4"/>
        <v>10</v>
      </c>
    </row>
    <row r="276" spans="1:23" ht="42">
      <c r="A276" s="246" t="s">
        <v>476</v>
      </c>
      <c r="B276" s="245" t="s">
        <v>1536</v>
      </c>
      <c r="C276" s="245">
        <v>0</v>
      </c>
      <c r="D276" s="245">
        <v>0</v>
      </c>
      <c r="E276" s="245">
        <v>0</v>
      </c>
      <c r="F276" s="245">
        <v>0</v>
      </c>
      <c r="G276" s="245">
        <v>0</v>
      </c>
      <c r="H276" s="245">
        <v>0</v>
      </c>
      <c r="I276" s="245">
        <v>0</v>
      </c>
      <c r="J276" s="245">
        <v>1</v>
      </c>
      <c r="K276" s="245" t="s">
        <v>638</v>
      </c>
      <c r="L276" s="245" t="s">
        <v>603</v>
      </c>
      <c r="M276" s="245" t="s">
        <v>618</v>
      </c>
      <c r="N276" s="245" t="s">
        <v>618</v>
      </c>
      <c r="O276" s="245" t="s">
        <v>618</v>
      </c>
      <c r="P276" s="245" t="s">
        <v>618</v>
      </c>
      <c r="Q276" s="245" t="s">
        <v>1537</v>
      </c>
      <c r="R276" s="245" t="s">
        <v>618</v>
      </c>
      <c r="S276" s="245" t="s">
        <v>618</v>
      </c>
      <c r="T276" s="245" t="s">
        <v>618</v>
      </c>
      <c r="U276" s="245" t="s">
        <v>618</v>
      </c>
      <c r="V276" s="245" t="s">
        <v>692</v>
      </c>
      <c r="W276" s="245">
        <f t="shared" si="4"/>
        <v>10</v>
      </c>
    </row>
    <row r="277" spans="1:23" ht="27.95">
      <c r="A277" s="246" t="s">
        <v>478</v>
      </c>
      <c r="B277" s="245" t="s">
        <v>1538</v>
      </c>
      <c r="C277" s="245">
        <v>0</v>
      </c>
      <c r="D277" s="245">
        <v>0</v>
      </c>
      <c r="E277" s="245">
        <v>0</v>
      </c>
      <c r="F277" s="245">
        <v>0</v>
      </c>
      <c r="G277" s="245">
        <v>0</v>
      </c>
      <c r="H277" s="245">
        <v>0</v>
      </c>
      <c r="I277" s="245">
        <v>0</v>
      </c>
      <c r="J277" s="245">
        <v>1</v>
      </c>
      <c r="K277" s="245" t="s">
        <v>638</v>
      </c>
      <c r="L277" s="245" t="s">
        <v>603</v>
      </c>
      <c r="M277" s="245" t="s">
        <v>618</v>
      </c>
      <c r="N277" s="245" t="s">
        <v>618</v>
      </c>
      <c r="O277" s="245" t="s">
        <v>618</v>
      </c>
      <c r="P277" s="245" t="s">
        <v>1539</v>
      </c>
      <c r="Q277" s="245" t="s">
        <v>618</v>
      </c>
      <c r="R277" s="245" t="s">
        <v>618</v>
      </c>
      <c r="S277" s="245" t="s">
        <v>618</v>
      </c>
      <c r="T277" s="245" t="s">
        <v>618</v>
      </c>
      <c r="U277" s="245" t="s">
        <v>618</v>
      </c>
      <c r="V277" s="245" t="s">
        <v>692</v>
      </c>
      <c r="W277" s="245">
        <f t="shared" si="4"/>
        <v>10</v>
      </c>
    </row>
    <row r="278" spans="1:23" ht="42">
      <c r="A278" s="246" t="s">
        <v>479</v>
      </c>
      <c r="B278" s="245" t="s">
        <v>1540</v>
      </c>
      <c r="C278" s="245">
        <v>0</v>
      </c>
      <c r="D278" s="245">
        <v>0</v>
      </c>
      <c r="E278" s="245">
        <v>0</v>
      </c>
      <c r="F278" s="245">
        <v>0</v>
      </c>
      <c r="G278" s="245">
        <v>0</v>
      </c>
      <c r="H278" s="245">
        <v>0</v>
      </c>
      <c r="I278" s="245">
        <v>0</v>
      </c>
      <c r="J278" s="245">
        <v>1</v>
      </c>
      <c r="K278" s="245" t="s">
        <v>638</v>
      </c>
      <c r="L278" s="245" t="s">
        <v>603</v>
      </c>
      <c r="M278" s="245" t="s">
        <v>618</v>
      </c>
      <c r="N278" s="245" t="s">
        <v>618</v>
      </c>
      <c r="O278" s="245" t="s">
        <v>618</v>
      </c>
      <c r="P278" s="245" t="s">
        <v>618</v>
      </c>
      <c r="Q278" s="245" t="s">
        <v>1541</v>
      </c>
      <c r="R278" s="245" t="s">
        <v>618</v>
      </c>
      <c r="S278" s="245" t="s">
        <v>618</v>
      </c>
      <c r="T278" s="245" t="s">
        <v>618</v>
      </c>
      <c r="U278" s="245" t="s">
        <v>618</v>
      </c>
      <c r="V278" s="245" t="s">
        <v>692</v>
      </c>
      <c r="W278" s="245">
        <f t="shared" si="4"/>
        <v>10</v>
      </c>
    </row>
    <row r="279" spans="1:23" ht="27.95">
      <c r="A279" s="252" t="s">
        <v>480</v>
      </c>
      <c r="B279" s="245" t="s">
        <v>1542</v>
      </c>
      <c r="C279" s="245">
        <v>0</v>
      </c>
      <c r="D279" s="245">
        <v>0</v>
      </c>
      <c r="E279" s="245">
        <v>0</v>
      </c>
      <c r="F279" s="245">
        <v>0</v>
      </c>
      <c r="G279" s="245">
        <v>0</v>
      </c>
      <c r="H279" s="245">
        <v>0</v>
      </c>
      <c r="I279" s="245">
        <v>0</v>
      </c>
      <c r="J279" s="245">
        <v>1</v>
      </c>
      <c r="K279" s="245" t="s">
        <v>638</v>
      </c>
      <c r="L279" s="245" t="s">
        <v>603</v>
      </c>
      <c r="M279" s="245" t="s">
        <v>618</v>
      </c>
      <c r="N279" s="245" t="s">
        <v>618</v>
      </c>
      <c r="O279" s="245" t="s">
        <v>618</v>
      </c>
      <c r="P279" s="245" t="s">
        <v>1539</v>
      </c>
      <c r="Q279" s="245" t="s">
        <v>618</v>
      </c>
      <c r="R279" s="245" t="s">
        <v>618</v>
      </c>
      <c r="S279" s="245" t="s">
        <v>618</v>
      </c>
      <c r="T279" s="245" t="s">
        <v>618</v>
      </c>
      <c r="U279" s="245" t="s">
        <v>618</v>
      </c>
      <c r="V279" s="245" t="s">
        <v>692</v>
      </c>
      <c r="W279" s="245">
        <f t="shared" si="4"/>
        <v>10</v>
      </c>
    </row>
    <row r="280" spans="1:23" ht="27.95">
      <c r="A280" s="253" t="s">
        <v>481</v>
      </c>
      <c r="B280" s="250" t="s">
        <v>1543</v>
      </c>
      <c r="C280" s="246">
        <v>0</v>
      </c>
      <c r="D280" s="246">
        <v>0</v>
      </c>
      <c r="E280" s="246">
        <v>0</v>
      </c>
      <c r="F280" s="246">
        <v>0</v>
      </c>
      <c r="G280" s="246">
        <v>0</v>
      </c>
      <c r="H280" s="246">
        <v>0</v>
      </c>
      <c r="I280" s="246">
        <v>0</v>
      </c>
      <c r="J280" s="245">
        <v>1</v>
      </c>
      <c r="K280" s="245"/>
      <c r="L280" s="246" t="s">
        <v>603</v>
      </c>
      <c r="M280" s="245"/>
      <c r="N280" s="245"/>
      <c r="O280" s="245"/>
      <c r="P280" s="245"/>
      <c r="Q280" s="245"/>
      <c r="R280" s="245" t="s">
        <v>1469</v>
      </c>
      <c r="S280" s="245" t="s">
        <v>1469</v>
      </c>
      <c r="T280" s="245" t="s">
        <v>27</v>
      </c>
      <c r="U280" s="245"/>
      <c r="V280" s="245" t="s">
        <v>692</v>
      </c>
      <c r="W280" s="245">
        <f t="shared" si="4"/>
        <v>10</v>
      </c>
    </row>
    <row r="281" spans="1:23" ht="56.1">
      <c r="A281" s="253" t="s">
        <v>482</v>
      </c>
      <c r="B281" s="250" t="s">
        <v>1544</v>
      </c>
      <c r="C281" s="246">
        <v>0</v>
      </c>
      <c r="D281" s="246">
        <v>0</v>
      </c>
      <c r="E281" s="246">
        <v>0</v>
      </c>
      <c r="F281" s="246">
        <v>0</v>
      </c>
      <c r="G281" s="246">
        <v>0</v>
      </c>
      <c r="H281" s="246">
        <v>0</v>
      </c>
      <c r="I281" s="246">
        <v>0</v>
      </c>
      <c r="J281" s="245">
        <v>1</v>
      </c>
      <c r="K281" s="245"/>
      <c r="L281" s="246" t="s">
        <v>603</v>
      </c>
      <c r="M281" s="246"/>
      <c r="N281" s="246"/>
      <c r="O281" s="246"/>
      <c r="P281" s="246"/>
      <c r="Q281" s="246"/>
      <c r="R281" s="246"/>
      <c r="S281" s="246"/>
      <c r="T281" s="246" t="s">
        <v>27</v>
      </c>
      <c r="U281" s="246"/>
      <c r="V281" s="245" t="s">
        <v>692</v>
      </c>
      <c r="W281" s="245">
        <f t="shared" si="4"/>
        <v>10</v>
      </c>
    </row>
    <row r="282" spans="1:23" ht="56.1">
      <c r="A282" s="253" t="s">
        <v>483</v>
      </c>
      <c r="B282" s="250" t="s">
        <v>1545</v>
      </c>
      <c r="C282" s="246">
        <v>0</v>
      </c>
      <c r="D282" s="246">
        <v>0</v>
      </c>
      <c r="E282" s="246">
        <v>0</v>
      </c>
      <c r="F282" s="246">
        <v>0</v>
      </c>
      <c r="G282" s="246">
        <v>0</v>
      </c>
      <c r="H282" s="246">
        <v>0</v>
      </c>
      <c r="I282" s="246">
        <v>0</v>
      </c>
      <c r="J282" s="245">
        <v>1</v>
      </c>
      <c r="K282" s="245"/>
      <c r="L282" s="246" t="s">
        <v>603</v>
      </c>
      <c r="M282" s="246"/>
      <c r="N282" s="246"/>
      <c r="O282" s="246"/>
      <c r="P282" s="246"/>
      <c r="Q282" s="246"/>
      <c r="R282" s="246"/>
      <c r="S282" s="246"/>
      <c r="T282" s="246" t="s">
        <v>27</v>
      </c>
      <c r="U282" s="246"/>
      <c r="V282" s="245" t="s">
        <v>692</v>
      </c>
      <c r="W282" s="245">
        <f t="shared" si="4"/>
        <v>10</v>
      </c>
    </row>
    <row r="283" spans="1:23" ht="56.1">
      <c r="A283" s="253" t="s">
        <v>484</v>
      </c>
      <c r="B283" s="250" t="s">
        <v>1546</v>
      </c>
      <c r="C283" s="246">
        <v>0</v>
      </c>
      <c r="D283" s="246">
        <v>0</v>
      </c>
      <c r="E283" s="246">
        <v>0</v>
      </c>
      <c r="F283" s="246">
        <v>0</v>
      </c>
      <c r="G283" s="246">
        <v>0</v>
      </c>
      <c r="H283" s="246">
        <v>0</v>
      </c>
      <c r="I283" s="246">
        <v>0</v>
      </c>
      <c r="J283" s="245">
        <v>1</v>
      </c>
      <c r="K283" s="245"/>
      <c r="L283" s="246" t="s">
        <v>603</v>
      </c>
      <c r="M283" s="246"/>
      <c r="N283" s="246"/>
      <c r="O283" s="246"/>
      <c r="P283" s="246"/>
      <c r="Q283" s="246"/>
      <c r="R283" s="246"/>
      <c r="S283" s="246"/>
      <c r="T283" s="246" t="s">
        <v>27</v>
      </c>
      <c r="U283" s="246"/>
      <c r="V283" s="245" t="s">
        <v>692</v>
      </c>
      <c r="W283" s="245">
        <f t="shared" si="4"/>
        <v>10</v>
      </c>
    </row>
    <row r="284" spans="1:23" ht="27.95">
      <c r="A284" s="253" t="s">
        <v>485</v>
      </c>
      <c r="B284" s="250" t="s">
        <v>1547</v>
      </c>
      <c r="C284" s="246">
        <v>0</v>
      </c>
      <c r="D284" s="246">
        <v>0</v>
      </c>
      <c r="E284" s="246">
        <v>0</v>
      </c>
      <c r="F284" s="246">
        <v>0</v>
      </c>
      <c r="G284" s="246">
        <v>0</v>
      </c>
      <c r="H284" s="246">
        <v>0</v>
      </c>
      <c r="I284" s="246">
        <v>0</v>
      </c>
      <c r="J284" s="245">
        <v>1</v>
      </c>
      <c r="K284" s="245"/>
      <c r="L284" s="246" t="s">
        <v>603</v>
      </c>
      <c r="M284" s="246"/>
      <c r="N284" s="246"/>
      <c r="O284" s="246"/>
      <c r="P284" s="246"/>
      <c r="Q284" s="246"/>
      <c r="R284" s="246"/>
      <c r="S284" s="246"/>
      <c r="T284" s="246" t="s">
        <v>27</v>
      </c>
      <c r="U284" s="246"/>
      <c r="V284" s="245" t="s">
        <v>692</v>
      </c>
      <c r="W284" s="245">
        <f t="shared" si="4"/>
        <v>10</v>
      </c>
    </row>
    <row r="285" spans="1:23" ht="56.1">
      <c r="A285" s="253" t="s">
        <v>486</v>
      </c>
      <c r="B285" s="250" t="s">
        <v>1548</v>
      </c>
      <c r="C285" s="246">
        <v>0</v>
      </c>
      <c r="D285" s="246">
        <v>0</v>
      </c>
      <c r="E285" s="246">
        <v>0</v>
      </c>
      <c r="F285" s="246">
        <v>0</v>
      </c>
      <c r="G285" s="246">
        <v>0</v>
      </c>
      <c r="H285" s="246">
        <v>0</v>
      </c>
      <c r="I285" s="246">
        <v>0</v>
      </c>
      <c r="J285" s="245">
        <v>1</v>
      </c>
      <c r="K285" s="245"/>
      <c r="L285" s="246" t="s">
        <v>603</v>
      </c>
      <c r="M285" s="246"/>
      <c r="N285" s="246"/>
      <c r="O285" s="246"/>
      <c r="P285" s="246"/>
      <c r="Q285" s="246"/>
      <c r="R285" s="246"/>
      <c r="S285" s="246"/>
      <c r="T285" s="246" t="s">
        <v>27</v>
      </c>
      <c r="U285" s="246"/>
      <c r="V285" s="245" t="s">
        <v>692</v>
      </c>
      <c r="W285" s="245">
        <f t="shared" si="4"/>
        <v>10</v>
      </c>
    </row>
    <row r="286" spans="1:23" ht="42">
      <c r="A286" s="253" t="s">
        <v>487</v>
      </c>
      <c r="B286" s="250" t="s">
        <v>1549</v>
      </c>
      <c r="C286" s="246">
        <v>0</v>
      </c>
      <c r="D286" s="246">
        <v>0</v>
      </c>
      <c r="E286" s="246">
        <v>0</v>
      </c>
      <c r="F286" s="246">
        <v>0</v>
      </c>
      <c r="G286" s="246">
        <v>0</v>
      </c>
      <c r="H286" s="246">
        <v>0</v>
      </c>
      <c r="I286" s="246">
        <v>0</v>
      </c>
      <c r="J286" s="245">
        <v>1</v>
      </c>
      <c r="K286" s="245"/>
      <c r="L286" s="246" t="s">
        <v>603</v>
      </c>
      <c r="M286" s="246"/>
      <c r="N286" s="246"/>
      <c r="O286" s="246"/>
      <c r="P286" s="246"/>
      <c r="Q286" s="246"/>
      <c r="R286" s="246"/>
      <c r="S286" s="246"/>
      <c r="T286" s="246" t="s">
        <v>27</v>
      </c>
      <c r="U286" s="246"/>
      <c r="V286" s="245" t="s">
        <v>692</v>
      </c>
      <c r="W286" s="245">
        <f t="shared" si="4"/>
        <v>10</v>
      </c>
    </row>
    <row r="287" spans="1:23" ht="42">
      <c r="A287" s="253" t="s">
        <v>488</v>
      </c>
      <c r="B287" s="250" t="s">
        <v>1550</v>
      </c>
      <c r="C287" s="246">
        <v>0</v>
      </c>
      <c r="D287" s="246">
        <v>0</v>
      </c>
      <c r="E287" s="246">
        <v>0</v>
      </c>
      <c r="F287" s="246">
        <v>0</v>
      </c>
      <c r="G287" s="246">
        <v>0</v>
      </c>
      <c r="H287" s="246">
        <v>0</v>
      </c>
      <c r="I287" s="246">
        <v>0</v>
      </c>
      <c r="J287" s="245">
        <v>1</v>
      </c>
      <c r="K287" s="245"/>
      <c r="L287" s="246" t="s">
        <v>603</v>
      </c>
      <c r="M287" s="246"/>
      <c r="N287" s="246"/>
      <c r="O287" s="246"/>
      <c r="P287" s="246"/>
      <c r="Q287" s="246"/>
      <c r="R287" s="246"/>
      <c r="S287" s="246"/>
      <c r="T287" s="246" t="s">
        <v>27</v>
      </c>
      <c r="U287" s="246"/>
      <c r="V287" s="245" t="s">
        <v>692</v>
      </c>
      <c r="W287" s="245">
        <f t="shared" si="4"/>
        <v>10</v>
      </c>
    </row>
    <row r="288" spans="1:23" ht="27.95">
      <c r="A288" s="253" t="s">
        <v>489</v>
      </c>
      <c r="B288" s="250" t="s">
        <v>1551</v>
      </c>
      <c r="C288" s="246">
        <v>0</v>
      </c>
      <c r="D288" s="246">
        <v>0</v>
      </c>
      <c r="E288" s="246">
        <v>0</v>
      </c>
      <c r="F288" s="246">
        <v>0</v>
      </c>
      <c r="G288" s="246">
        <v>0</v>
      </c>
      <c r="H288" s="246">
        <v>0</v>
      </c>
      <c r="I288" s="246">
        <v>0</v>
      </c>
      <c r="J288" s="245">
        <v>1</v>
      </c>
      <c r="K288" s="245"/>
      <c r="L288" s="246" t="s">
        <v>603</v>
      </c>
      <c r="M288" s="246"/>
      <c r="N288" s="246"/>
      <c r="O288" s="246"/>
      <c r="P288" s="246"/>
      <c r="Q288" s="246"/>
      <c r="R288" s="246"/>
      <c r="S288" s="246"/>
      <c r="T288" s="246" t="s">
        <v>27</v>
      </c>
      <c r="U288" s="246"/>
      <c r="V288" s="245" t="s">
        <v>692</v>
      </c>
      <c r="W288" s="245">
        <f t="shared" si="4"/>
        <v>10</v>
      </c>
    </row>
    <row r="289" spans="1:23" ht="42">
      <c r="A289" s="253" t="s">
        <v>490</v>
      </c>
      <c r="B289" s="250" t="s">
        <v>1552</v>
      </c>
      <c r="C289" s="246">
        <v>0</v>
      </c>
      <c r="D289" s="246">
        <v>0</v>
      </c>
      <c r="E289" s="246">
        <v>0</v>
      </c>
      <c r="F289" s="246">
        <v>0</v>
      </c>
      <c r="G289" s="246">
        <v>0</v>
      </c>
      <c r="H289" s="246">
        <v>0</v>
      </c>
      <c r="I289" s="246">
        <v>0</v>
      </c>
      <c r="J289" s="245">
        <v>1</v>
      </c>
      <c r="K289" s="245"/>
      <c r="L289" s="246" t="s">
        <v>603</v>
      </c>
      <c r="M289" s="246"/>
      <c r="N289" s="246"/>
      <c r="O289" s="246"/>
      <c r="P289" s="246"/>
      <c r="Q289" s="246"/>
      <c r="R289" s="246"/>
      <c r="S289" s="246"/>
      <c r="T289" s="246" t="s">
        <v>27</v>
      </c>
      <c r="U289" s="246"/>
      <c r="V289" s="245" t="s">
        <v>692</v>
      </c>
      <c r="W289" s="245">
        <f t="shared" si="4"/>
        <v>10</v>
      </c>
    </row>
    <row r="290" spans="1:23" ht="27.95">
      <c r="A290" s="253" t="s">
        <v>491</v>
      </c>
      <c r="B290" s="250" t="s">
        <v>1553</v>
      </c>
      <c r="C290" s="246">
        <v>0</v>
      </c>
      <c r="D290" s="246">
        <v>0</v>
      </c>
      <c r="E290" s="246">
        <v>0</v>
      </c>
      <c r="F290" s="246">
        <v>0</v>
      </c>
      <c r="G290" s="246">
        <v>0</v>
      </c>
      <c r="H290" s="246">
        <v>0</v>
      </c>
      <c r="I290" s="246">
        <v>0</v>
      </c>
      <c r="J290" s="245">
        <v>1</v>
      </c>
      <c r="K290" s="245"/>
      <c r="L290" s="246" t="s">
        <v>603</v>
      </c>
      <c r="M290" s="246"/>
      <c r="N290" s="246"/>
      <c r="O290" s="246"/>
      <c r="P290" s="246"/>
      <c r="Q290" s="246"/>
      <c r="R290" s="246"/>
      <c r="S290" s="246"/>
      <c r="T290" s="246" t="s">
        <v>27</v>
      </c>
      <c r="U290" s="246"/>
      <c r="V290" s="245" t="s">
        <v>692</v>
      </c>
      <c r="W290" s="245">
        <f t="shared" si="4"/>
        <v>10</v>
      </c>
    </row>
    <row r="291" spans="1:23" ht="27.95">
      <c r="A291" s="253" t="s">
        <v>492</v>
      </c>
      <c r="B291" s="250" t="s">
        <v>1554</v>
      </c>
      <c r="C291" s="246">
        <v>0</v>
      </c>
      <c r="D291" s="246">
        <v>0</v>
      </c>
      <c r="E291" s="246">
        <v>0</v>
      </c>
      <c r="F291" s="246">
        <v>0</v>
      </c>
      <c r="G291" s="246">
        <v>0</v>
      </c>
      <c r="H291" s="246">
        <v>0</v>
      </c>
      <c r="I291" s="246">
        <v>0</v>
      </c>
      <c r="J291" s="245">
        <v>1</v>
      </c>
      <c r="K291" s="245"/>
      <c r="L291" s="246" t="s">
        <v>603</v>
      </c>
      <c r="M291" s="246"/>
      <c r="N291" s="246"/>
      <c r="O291" s="246"/>
      <c r="P291" s="246"/>
      <c r="Q291" s="246"/>
      <c r="R291" s="246"/>
      <c r="S291" s="246"/>
      <c r="T291" s="246" t="s">
        <v>27</v>
      </c>
      <c r="U291" s="246"/>
      <c r="V291" s="245" t="s">
        <v>692</v>
      </c>
      <c r="W291" s="245">
        <f t="shared" si="4"/>
        <v>10</v>
      </c>
    </row>
    <row r="292" spans="1:23" ht="98.1">
      <c r="A292" s="253" t="s">
        <v>493</v>
      </c>
      <c r="B292" s="250" t="s">
        <v>1555</v>
      </c>
      <c r="C292" s="246">
        <v>0</v>
      </c>
      <c r="D292" s="246">
        <v>0</v>
      </c>
      <c r="E292" s="246">
        <v>0</v>
      </c>
      <c r="F292" s="246">
        <v>0</v>
      </c>
      <c r="G292" s="246">
        <v>0</v>
      </c>
      <c r="H292" s="246">
        <v>0</v>
      </c>
      <c r="I292" s="246">
        <v>0</v>
      </c>
      <c r="J292" s="245">
        <v>1</v>
      </c>
      <c r="K292" s="245"/>
      <c r="L292" s="246" t="s">
        <v>603</v>
      </c>
      <c r="M292" s="246"/>
      <c r="N292" s="246"/>
      <c r="O292" s="246"/>
      <c r="P292" s="246"/>
      <c r="Q292" s="246"/>
      <c r="R292" s="246"/>
      <c r="S292" s="246"/>
      <c r="T292" s="246" t="s">
        <v>43</v>
      </c>
      <c r="U292" s="246"/>
      <c r="V292" s="245" t="s">
        <v>692</v>
      </c>
      <c r="W292" s="245">
        <f t="shared" si="4"/>
        <v>10</v>
      </c>
    </row>
    <row r="293" spans="1:23" ht="27.95">
      <c r="A293" s="253" t="s">
        <v>494</v>
      </c>
      <c r="B293" s="250" t="s">
        <v>1556</v>
      </c>
      <c r="C293" s="246">
        <v>0</v>
      </c>
      <c r="D293" s="246">
        <v>0</v>
      </c>
      <c r="E293" s="246">
        <v>0</v>
      </c>
      <c r="F293" s="246">
        <v>0</v>
      </c>
      <c r="G293" s="246">
        <v>0</v>
      </c>
      <c r="H293" s="246">
        <v>0</v>
      </c>
      <c r="I293" s="246">
        <v>0</v>
      </c>
      <c r="J293" s="245">
        <v>1</v>
      </c>
      <c r="K293" s="245"/>
      <c r="L293" s="246" t="s">
        <v>603</v>
      </c>
      <c r="M293" s="246"/>
      <c r="N293" s="246"/>
      <c r="O293" s="246"/>
      <c r="P293" s="246"/>
      <c r="Q293" s="246"/>
      <c r="R293" s="246"/>
      <c r="S293" s="246"/>
      <c r="T293" s="246" t="s">
        <v>27</v>
      </c>
      <c r="U293" s="246"/>
      <c r="V293" s="245" t="s">
        <v>692</v>
      </c>
      <c r="W293" s="245">
        <f t="shared" si="4"/>
        <v>10</v>
      </c>
    </row>
    <row r="294" spans="1:23" ht="27.95">
      <c r="A294" s="254" t="s">
        <v>495</v>
      </c>
      <c r="B294" s="250" t="s">
        <v>1557</v>
      </c>
      <c r="C294" s="246">
        <v>0</v>
      </c>
      <c r="D294" s="246">
        <v>0</v>
      </c>
      <c r="E294" s="246">
        <v>0</v>
      </c>
      <c r="F294" s="246">
        <v>0</v>
      </c>
      <c r="G294" s="246">
        <v>0</v>
      </c>
      <c r="H294" s="246">
        <v>0</v>
      </c>
      <c r="I294" s="246">
        <v>0</v>
      </c>
      <c r="J294" s="245">
        <v>1</v>
      </c>
      <c r="K294" s="245"/>
      <c r="L294" s="246" t="s">
        <v>603</v>
      </c>
      <c r="M294" s="246"/>
      <c r="N294" s="246"/>
      <c r="O294" s="246"/>
      <c r="P294" s="246"/>
      <c r="Q294" s="246"/>
      <c r="R294" s="246"/>
      <c r="S294" s="246"/>
      <c r="T294" s="246" t="s">
        <v>27</v>
      </c>
      <c r="U294" s="246"/>
      <c r="V294" s="245" t="s">
        <v>692</v>
      </c>
      <c r="W294" s="245">
        <f t="shared" si="4"/>
        <v>10</v>
      </c>
    </row>
    <row r="295" spans="1:23" ht="56.1">
      <c r="A295" s="253" t="s">
        <v>496</v>
      </c>
      <c r="B295" s="250" t="s">
        <v>1558</v>
      </c>
      <c r="C295" s="246">
        <v>0</v>
      </c>
      <c r="D295" s="246">
        <v>0</v>
      </c>
      <c r="E295" s="246">
        <v>0</v>
      </c>
      <c r="F295" s="246">
        <v>0</v>
      </c>
      <c r="G295" s="246">
        <v>0</v>
      </c>
      <c r="H295" s="246">
        <v>0</v>
      </c>
      <c r="I295" s="246">
        <v>0</v>
      </c>
      <c r="J295" s="245">
        <v>1</v>
      </c>
      <c r="K295" s="245" t="s">
        <v>638</v>
      </c>
      <c r="L295" s="246" t="s">
        <v>603</v>
      </c>
      <c r="M295" s="246"/>
      <c r="N295" s="246" t="s">
        <v>1559</v>
      </c>
      <c r="O295" s="246"/>
      <c r="P295" s="246"/>
      <c r="Q295" s="246"/>
      <c r="R295" s="245" t="s">
        <v>1469</v>
      </c>
      <c r="S295" s="245" t="s">
        <v>1469</v>
      </c>
      <c r="T295" s="246"/>
      <c r="U295" s="246"/>
      <c r="V295" s="245" t="s">
        <v>692</v>
      </c>
      <c r="W295" s="245">
        <f t="shared" si="4"/>
        <v>10</v>
      </c>
    </row>
    <row r="296" spans="1:23" ht="56.1">
      <c r="A296" s="253" t="s">
        <v>498</v>
      </c>
      <c r="B296" s="250" t="s">
        <v>1560</v>
      </c>
      <c r="C296" s="245">
        <v>0</v>
      </c>
      <c r="D296" s="245">
        <v>0</v>
      </c>
      <c r="E296" s="245">
        <v>0</v>
      </c>
      <c r="F296" s="245">
        <v>0</v>
      </c>
      <c r="G296" s="245">
        <v>0</v>
      </c>
      <c r="H296" s="245">
        <v>0</v>
      </c>
      <c r="I296" s="245">
        <v>0</v>
      </c>
      <c r="J296" s="245">
        <v>1</v>
      </c>
      <c r="K296" s="245"/>
      <c r="L296" s="245" t="s">
        <v>603</v>
      </c>
      <c r="M296" s="245" t="s">
        <v>618</v>
      </c>
      <c r="N296" s="245" t="s">
        <v>1559</v>
      </c>
      <c r="O296" s="245" t="s">
        <v>618</v>
      </c>
      <c r="P296" s="245" t="s">
        <v>618</v>
      </c>
      <c r="Q296" s="245" t="s">
        <v>618</v>
      </c>
      <c r="R296" s="245" t="s">
        <v>618</v>
      </c>
      <c r="S296" s="245" t="s">
        <v>618</v>
      </c>
      <c r="T296" s="245" t="s">
        <v>43</v>
      </c>
      <c r="U296" s="245" t="s">
        <v>618</v>
      </c>
      <c r="V296" s="245" t="s">
        <v>636</v>
      </c>
      <c r="W296" s="245">
        <f t="shared" si="4"/>
        <v>20</v>
      </c>
    </row>
    <row r="297" spans="1:23" ht="56.1">
      <c r="A297" s="253" t="s">
        <v>500</v>
      </c>
      <c r="B297" s="250" t="s">
        <v>1561</v>
      </c>
      <c r="C297" s="245">
        <v>0</v>
      </c>
      <c r="D297" s="245">
        <v>0</v>
      </c>
      <c r="E297" s="245">
        <v>0</v>
      </c>
      <c r="F297" s="245">
        <v>0</v>
      </c>
      <c r="G297" s="245">
        <v>0</v>
      </c>
      <c r="H297" s="245">
        <v>0</v>
      </c>
      <c r="I297" s="245">
        <v>0</v>
      </c>
      <c r="J297" s="245">
        <v>1</v>
      </c>
      <c r="K297" s="245"/>
      <c r="L297" s="245" t="s">
        <v>603</v>
      </c>
      <c r="M297" s="245" t="s">
        <v>618</v>
      </c>
      <c r="N297" s="245" t="s">
        <v>1559</v>
      </c>
      <c r="O297" s="245" t="s">
        <v>618</v>
      </c>
      <c r="P297" s="245" t="s">
        <v>618</v>
      </c>
      <c r="Q297" s="245" t="s">
        <v>618</v>
      </c>
      <c r="R297" s="245" t="s">
        <v>618</v>
      </c>
      <c r="S297" s="245" t="s">
        <v>618</v>
      </c>
      <c r="T297" s="245" t="s">
        <v>27</v>
      </c>
      <c r="U297" s="245" t="s">
        <v>618</v>
      </c>
      <c r="V297" s="245" t="s">
        <v>636</v>
      </c>
      <c r="W297" s="245">
        <f t="shared" si="4"/>
        <v>20</v>
      </c>
    </row>
    <row r="298" spans="1:23" ht="56.1">
      <c r="A298" s="253" t="s">
        <v>502</v>
      </c>
      <c r="B298" s="250" t="s">
        <v>1562</v>
      </c>
      <c r="C298" s="245">
        <v>0</v>
      </c>
      <c r="D298" s="245">
        <v>0</v>
      </c>
      <c r="E298" s="245">
        <v>0</v>
      </c>
      <c r="F298" s="245">
        <v>0</v>
      </c>
      <c r="G298" s="245">
        <v>0</v>
      </c>
      <c r="H298" s="245">
        <v>0</v>
      </c>
      <c r="I298" s="245">
        <v>0</v>
      </c>
      <c r="J298" s="245">
        <v>1</v>
      </c>
      <c r="K298" s="245" t="s">
        <v>638</v>
      </c>
      <c r="L298" s="245" t="s">
        <v>603</v>
      </c>
      <c r="M298" s="245" t="s">
        <v>618</v>
      </c>
      <c r="N298" s="245" t="s">
        <v>1559</v>
      </c>
      <c r="O298" s="245" t="s">
        <v>618</v>
      </c>
      <c r="P298" s="245" t="s">
        <v>618</v>
      </c>
      <c r="Q298" s="245" t="s">
        <v>618</v>
      </c>
      <c r="R298" s="245" t="s">
        <v>618</v>
      </c>
      <c r="S298" s="245" t="s">
        <v>618</v>
      </c>
      <c r="T298" s="245" t="s">
        <v>618</v>
      </c>
      <c r="U298" s="245" t="s">
        <v>618</v>
      </c>
      <c r="V298" s="245" t="s">
        <v>692</v>
      </c>
      <c r="W298" s="245">
        <f t="shared" si="4"/>
        <v>10</v>
      </c>
    </row>
    <row r="299" spans="1:23" ht="56.1">
      <c r="A299" s="253" t="s">
        <v>503</v>
      </c>
      <c r="B299" s="250" t="s">
        <v>1563</v>
      </c>
      <c r="C299" s="245">
        <v>0</v>
      </c>
      <c r="D299" s="245">
        <v>0</v>
      </c>
      <c r="E299" s="245">
        <v>0</v>
      </c>
      <c r="F299" s="245">
        <v>0</v>
      </c>
      <c r="G299" s="245">
        <v>0</v>
      </c>
      <c r="H299" s="245">
        <v>0</v>
      </c>
      <c r="I299" s="245">
        <v>0</v>
      </c>
      <c r="J299" s="245">
        <v>1</v>
      </c>
      <c r="K299" s="245" t="s">
        <v>638</v>
      </c>
      <c r="L299" s="245" t="s">
        <v>603</v>
      </c>
      <c r="M299" s="245" t="s">
        <v>618</v>
      </c>
      <c r="N299" s="245" t="s">
        <v>1559</v>
      </c>
      <c r="O299" s="245" t="s">
        <v>618</v>
      </c>
      <c r="P299" s="245" t="s">
        <v>618</v>
      </c>
      <c r="Q299" s="245" t="s">
        <v>618</v>
      </c>
      <c r="R299" s="245" t="s">
        <v>618</v>
      </c>
      <c r="S299" s="245" t="s">
        <v>618</v>
      </c>
      <c r="T299" s="245" t="s">
        <v>618</v>
      </c>
      <c r="U299" s="245" t="s">
        <v>618</v>
      </c>
      <c r="V299" s="245" t="s">
        <v>642</v>
      </c>
      <c r="W299" s="245">
        <f t="shared" si="4"/>
        <v>5</v>
      </c>
    </row>
    <row r="300" spans="1:23" ht="56.1">
      <c r="A300" s="253" t="s">
        <v>505</v>
      </c>
      <c r="B300" s="250" t="s">
        <v>1564</v>
      </c>
      <c r="C300" s="245">
        <v>0</v>
      </c>
      <c r="D300" s="245">
        <v>0</v>
      </c>
      <c r="E300" s="245">
        <v>0</v>
      </c>
      <c r="F300" s="245">
        <v>0</v>
      </c>
      <c r="G300" s="245">
        <v>0</v>
      </c>
      <c r="H300" s="245">
        <v>0</v>
      </c>
      <c r="I300" s="245">
        <v>0</v>
      </c>
      <c r="J300" s="245">
        <v>1</v>
      </c>
      <c r="K300" s="245" t="s">
        <v>638</v>
      </c>
      <c r="L300" s="245" t="s">
        <v>603</v>
      </c>
      <c r="M300" s="245" t="s">
        <v>618</v>
      </c>
      <c r="N300" s="245" t="s">
        <v>1559</v>
      </c>
      <c r="O300" s="245" t="s">
        <v>618</v>
      </c>
      <c r="P300" s="245" t="s">
        <v>618</v>
      </c>
      <c r="Q300" s="245" t="s">
        <v>618</v>
      </c>
      <c r="R300" s="245" t="s">
        <v>618</v>
      </c>
      <c r="S300" s="245" t="s">
        <v>618</v>
      </c>
      <c r="T300" s="245" t="s">
        <v>618</v>
      </c>
      <c r="U300" s="245" t="s">
        <v>618</v>
      </c>
      <c r="V300" s="245" t="s">
        <v>642</v>
      </c>
      <c r="W300" s="245">
        <f t="shared" si="4"/>
        <v>5</v>
      </c>
    </row>
    <row r="301" spans="1:23" ht="56.1">
      <c r="A301" s="253" t="s">
        <v>506</v>
      </c>
      <c r="B301" s="250" t="s">
        <v>1565</v>
      </c>
      <c r="C301" s="245">
        <v>0</v>
      </c>
      <c r="D301" s="245">
        <v>0</v>
      </c>
      <c r="E301" s="245">
        <v>0</v>
      </c>
      <c r="F301" s="245">
        <v>0</v>
      </c>
      <c r="G301" s="245">
        <v>0</v>
      </c>
      <c r="H301" s="245">
        <v>0</v>
      </c>
      <c r="I301" s="245">
        <v>0</v>
      </c>
      <c r="J301" s="245">
        <v>1</v>
      </c>
      <c r="K301" s="245" t="s">
        <v>638</v>
      </c>
      <c r="L301" s="245" t="s">
        <v>603</v>
      </c>
      <c r="M301" s="245" t="s">
        <v>618</v>
      </c>
      <c r="N301" s="245" t="s">
        <v>1559</v>
      </c>
      <c r="O301" s="245" t="s">
        <v>618</v>
      </c>
      <c r="P301" s="245" t="s">
        <v>618</v>
      </c>
      <c r="Q301" s="245" t="s">
        <v>618</v>
      </c>
      <c r="R301" s="245" t="s">
        <v>618</v>
      </c>
      <c r="S301" s="245" t="s">
        <v>618</v>
      </c>
      <c r="T301" s="245" t="s">
        <v>618</v>
      </c>
      <c r="U301" s="245" t="s">
        <v>618</v>
      </c>
      <c r="V301" s="245" t="s">
        <v>642</v>
      </c>
      <c r="W301" s="245">
        <f t="shared" si="4"/>
        <v>5</v>
      </c>
    </row>
    <row r="302" spans="1:23" ht="56.1">
      <c r="A302" s="253" t="s">
        <v>507</v>
      </c>
      <c r="B302" s="250" t="s">
        <v>1566</v>
      </c>
      <c r="C302" s="245">
        <v>0</v>
      </c>
      <c r="D302" s="245">
        <v>0</v>
      </c>
      <c r="E302" s="245">
        <v>0</v>
      </c>
      <c r="F302" s="245">
        <v>0</v>
      </c>
      <c r="G302" s="245">
        <v>0</v>
      </c>
      <c r="H302" s="245">
        <v>0</v>
      </c>
      <c r="I302" s="245">
        <v>0</v>
      </c>
      <c r="J302" s="245">
        <v>1</v>
      </c>
      <c r="K302" s="245" t="s">
        <v>638</v>
      </c>
      <c r="L302" s="245" t="s">
        <v>603</v>
      </c>
      <c r="M302" s="245" t="s">
        <v>618</v>
      </c>
      <c r="N302" s="245" t="s">
        <v>1559</v>
      </c>
      <c r="O302" s="245" t="s">
        <v>618</v>
      </c>
      <c r="P302" s="245" t="s">
        <v>618</v>
      </c>
      <c r="Q302" s="245" t="s">
        <v>618</v>
      </c>
      <c r="R302" s="245" t="s">
        <v>618</v>
      </c>
      <c r="S302" s="245" t="s">
        <v>618</v>
      </c>
      <c r="T302" s="245" t="s">
        <v>618</v>
      </c>
      <c r="U302" s="245" t="s">
        <v>618</v>
      </c>
      <c r="V302" s="245" t="s">
        <v>642</v>
      </c>
      <c r="W302" s="245">
        <f t="shared" si="4"/>
        <v>5</v>
      </c>
    </row>
    <row r="303" spans="1:23" ht="56.1">
      <c r="A303" s="255" t="s">
        <v>368</v>
      </c>
      <c r="B303" s="245" t="s">
        <v>1567</v>
      </c>
      <c r="C303" s="245">
        <v>0</v>
      </c>
      <c r="D303" s="245">
        <v>0</v>
      </c>
      <c r="E303" s="245">
        <v>0</v>
      </c>
      <c r="F303" s="245">
        <v>0</v>
      </c>
      <c r="G303" s="245">
        <v>0</v>
      </c>
      <c r="H303" s="245">
        <v>0</v>
      </c>
      <c r="I303" s="245">
        <v>1</v>
      </c>
      <c r="J303" s="245">
        <v>0</v>
      </c>
      <c r="K303" s="245" t="s">
        <v>616</v>
      </c>
      <c r="L303" s="245" t="s">
        <v>1150</v>
      </c>
      <c r="M303" s="245" t="s">
        <v>618</v>
      </c>
      <c r="N303" s="245" t="s">
        <v>1559</v>
      </c>
      <c r="O303" s="245" t="s">
        <v>1568</v>
      </c>
      <c r="P303" s="245" t="s">
        <v>618</v>
      </c>
      <c r="Q303" s="245" t="s">
        <v>618</v>
      </c>
      <c r="R303" s="245" t="s">
        <v>1469</v>
      </c>
      <c r="S303" s="245" t="s">
        <v>1469</v>
      </c>
      <c r="T303" s="245" t="s">
        <v>618</v>
      </c>
      <c r="U303" s="245" t="s">
        <v>618</v>
      </c>
      <c r="V303" s="245" t="s">
        <v>618</v>
      </c>
      <c r="W303" s="245">
        <f t="shared" si="4"/>
        <v>10</v>
      </c>
    </row>
    <row r="304" spans="1:23" ht="56.1">
      <c r="A304" s="246" t="s">
        <v>370</v>
      </c>
      <c r="B304" s="245" t="s">
        <v>1569</v>
      </c>
      <c r="C304" s="245">
        <v>0</v>
      </c>
      <c r="D304" s="245">
        <v>0</v>
      </c>
      <c r="E304" s="245">
        <v>0</v>
      </c>
      <c r="F304" s="245">
        <v>0</v>
      </c>
      <c r="G304" s="245">
        <v>0</v>
      </c>
      <c r="H304" s="245">
        <v>0</v>
      </c>
      <c r="I304" s="245">
        <v>1</v>
      </c>
      <c r="J304" s="245">
        <v>0</v>
      </c>
      <c r="K304" s="245" t="s">
        <v>616</v>
      </c>
      <c r="L304" s="245" t="s">
        <v>1150</v>
      </c>
      <c r="M304" s="245" t="s">
        <v>618</v>
      </c>
      <c r="N304" s="245" t="s">
        <v>1559</v>
      </c>
      <c r="O304" s="245" t="s">
        <v>1570</v>
      </c>
      <c r="P304" s="245" t="s">
        <v>618</v>
      </c>
      <c r="Q304" s="245" t="s">
        <v>618</v>
      </c>
      <c r="R304" s="245" t="s">
        <v>618</v>
      </c>
      <c r="S304" s="245" t="s">
        <v>618</v>
      </c>
      <c r="T304" s="245" t="s">
        <v>618</v>
      </c>
      <c r="U304" s="245" t="s">
        <v>618</v>
      </c>
      <c r="V304" s="245" t="s">
        <v>618</v>
      </c>
      <c r="W304" s="245">
        <f t="shared" si="4"/>
        <v>10</v>
      </c>
    </row>
    <row r="305" spans="1:23" ht="56.1">
      <c r="A305" s="246" t="s">
        <v>371</v>
      </c>
      <c r="B305" s="245" t="s">
        <v>1571</v>
      </c>
      <c r="C305" s="245">
        <v>0</v>
      </c>
      <c r="D305" s="245">
        <v>0</v>
      </c>
      <c r="E305" s="245">
        <v>0</v>
      </c>
      <c r="F305" s="245">
        <v>0</v>
      </c>
      <c r="G305" s="245">
        <v>0</v>
      </c>
      <c r="H305" s="245">
        <v>0</v>
      </c>
      <c r="I305" s="245">
        <v>1</v>
      </c>
      <c r="J305" s="245">
        <v>0</v>
      </c>
      <c r="K305" s="245"/>
      <c r="L305" s="245" t="s">
        <v>602</v>
      </c>
      <c r="M305" s="245" t="s">
        <v>618</v>
      </c>
      <c r="N305" s="245" t="s">
        <v>1559</v>
      </c>
      <c r="O305" s="245" t="s">
        <v>1572</v>
      </c>
      <c r="P305" s="245" t="s">
        <v>618</v>
      </c>
      <c r="Q305" s="245" t="s">
        <v>618</v>
      </c>
      <c r="R305" s="245" t="s">
        <v>1469</v>
      </c>
      <c r="S305" s="245" t="s">
        <v>1469</v>
      </c>
      <c r="T305" s="245" t="s">
        <v>27</v>
      </c>
      <c r="U305" s="245" t="s">
        <v>618</v>
      </c>
      <c r="V305" s="245" t="s">
        <v>636</v>
      </c>
      <c r="W305" s="245">
        <f t="shared" si="4"/>
        <v>20</v>
      </c>
    </row>
    <row r="306" spans="1:23" ht="56.1">
      <c r="A306" s="246" t="s">
        <v>373</v>
      </c>
      <c r="B306" s="245" t="s">
        <v>1573</v>
      </c>
      <c r="C306" s="245">
        <v>0</v>
      </c>
      <c r="D306" s="245">
        <v>0</v>
      </c>
      <c r="E306" s="245">
        <v>0</v>
      </c>
      <c r="F306" s="245">
        <v>0</v>
      </c>
      <c r="G306" s="245">
        <v>0</v>
      </c>
      <c r="H306" s="245">
        <v>0</v>
      </c>
      <c r="I306" s="245">
        <v>1</v>
      </c>
      <c r="J306" s="245">
        <v>0</v>
      </c>
      <c r="K306" s="245"/>
      <c r="L306" s="245" t="s">
        <v>602</v>
      </c>
      <c r="M306" s="245" t="s">
        <v>618</v>
      </c>
      <c r="N306" s="245" t="s">
        <v>1559</v>
      </c>
      <c r="O306" s="245" t="s">
        <v>1574</v>
      </c>
      <c r="P306" s="245" t="s">
        <v>618</v>
      </c>
      <c r="Q306" s="245" t="s">
        <v>618</v>
      </c>
      <c r="R306" s="245" t="s">
        <v>618</v>
      </c>
      <c r="S306" s="245" t="s">
        <v>618</v>
      </c>
      <c r="T306" s="245" t="s">
        <v>27</v>
      </c>
      <c r="U306" s="245" t="s">
        <v>618</v>
      </c>
      <c r="V306" s="245" t="s">
        <v>636</v>
      </c>
      <c r="W306" s="245">
        <f t="shared" si="4"/>
        <v>20</v>
      </c>
    </row>
    <row r="307" spans="1:23" ht="56.1">
      <c r="A307" s="246" t="s">
        <v>375</v>
      </c>
      <c r="B307" s="245" t="s">
        <v>1575</v>
      </c>
      <c r="C307" s="245">
        <v>0</v>
      </c>
      <c r="D307" s="245">
        <v>0</v>
      </c>
      <c r="E307" s="245">
        <v>0</v>
      </c>
      <c r="F307" s="245">
        <v>0</v>
      </c>
      <c r="G307" s="245">
        <v>0</v>
      </c>
      <c r="H307" s="245">
        <v>0</v>
      </c>
      <c r="I307" s="245">
        <v>1</v>
      </c>
      <c r="J307" s="245">
        <v>0</v>
      </c>
      <c r="K307" s="245"/>
      <c r="L307" s="245" t="s">
        <v>602</v>
      </c>
      <c r="M307" s="245" t="s">
        <v>618</v>
      </c>
      <c r="N307" s="245" t="s">
        <v>1559</v>
      </c>
      <c r="O307" s="245" t="s">
        <v>1576</v>
      </c>
      <c r="P307" s="245" t="s">
        <v>618</v>
      </c>
      <c r="Q307" s="245" t="s">
        <v>618</v>
      </c>
      <c r="R307" s="245" t="s">
        <v>618</v>
      </c>
      <c r="S307" s="245" t="s">
        <v>618</v>
      </c>
      <c r="T307" s="245" t="s">
        <v>27</v>
      </c>
      <c r="U307" s="245" t="s">
        <v>618</v>
      </c>
      <c r="V307" s="245" t="s">
        <v>636</v>
      </c>
      <c r="W307" s="245">
        <f t="shared" si="4"/>
        <v>20</v>
      </c>
    </row>
    <row r="308" spans="1:23" ht="56.1">
      <c r="A308" s="246" t="s">
        <v>377</v>
      </c>
      <c r="B308" s="245" t="s">
        <v>1577</v>
      </c>
      <c r="C308" s="245">
        <v>0</v>
      </c>
      <c r="D308" s="245">
        <v>0</v>
      </c>
      <c r="E308" s="245">
        <v>0</v>
      </c>
      <c r="F308" s="245">
        <v>0</v>
      </c>
      <c r="G308" s="245">
        <v>0</v>
      </c>
      <c r="H308" s="245">
        <v>0</v>
      </c>
      <c r="I308" s="245">
        <v>1</v>
      </c>
      <c r="J308" s="245">
        <v>0</v>
      </c>
      <c r="K308" s="245" t="s">
        <v>638</v>
      </c>
      <c r="L308" s="245" t="s">
        <v>602</v>
      </c>
      <c r="M308" s="245" t="s">
        <v>618</v>
      </c>
      <c r="N308" s="245" t="s">
        <v>1559</v>
      </c>
      <c r="O308" s="245" t="s">
        <v>1578</v>
      </c>
      <c r="P308" s="245" t="s">
        <v>618</v>
      </c>
      <c r="Q308" s="245" t="s">
        <v>618</v>
      </c>
      <c r="R308" s="245" t="s">
        <v>618</v>
      </c>
      <c r="S308" s="245" t="s">
        <v>618</v>
      </c>
      <c r="T308" s="245" t="s">
        <v>618</v>
      </c>
      <c r="U308" s="245" t="s">
        <v>618</v>
      </c>
      <c r="V308" s="245" t="s">
        <v>692</v>
      </c>
      <c r="W308" s="245">
        <f t="shared" si="4"/>
        <v>10</v>
      </c>
    </row>
    <row r="309" spans="1:23" ht="84">
      <c r="A309" s="246" t="s">
        <v>379</v>
      </c>
      <c r="B309" s="245" t="s">
        <v>1579</v>
      </c>
      <c r="C309" s="245">
        <v>0</v>
      </c>
      <c r="D309" s="245">
        <v>0</v>
      </c>
      <c r="E309" s="245">
        <v>0</v>
      </c>
      <c r="F309" s="245">
        <v>0</v>
      </c>
      <c r="G309" s="245">
        <v>0</v>
      </c>
      <c r="H309" s="245">
        <v>0</v>
      </c>
      <c r="I309" s="245">
        <v>1</v>
      </c>
      <c r="J309" s="245">
        <v>0</v>
      </c>
      <c r="K309" s="245"/>
      <c r="L309" s="245" t="s">
        <v>602</v>
      </c>
      <c r="M309" s="245" t="s">
        <v>618</v>
      </c>
      <c r="N309" s="245" t="s">
        <v>1559</v>
      </c>
      <c r="O309" s="245" t="s">
        <v>1580</v>
      </c>
      <c r="P309" s="245" t="s">
        <v>618</v>
      </c>
      <c r="Q309" s="245" t="s">
        <v>618</v>
      </c>
      <c r="R309" s="245" t="s">
        <v>618</v>
      </c>
      <c r="S309" s="245" t="s">
        <v>618</v>
      </c>
      <c r="T309" s="245" t="s">
        <v>27</v>
      </c>
      <c r="U309" s="245" t="s">
        <v>618</v>
      </c>
      <c r="V309" s="245" t="s">
        <v>692</v>
      </c>
      <c r="W309" s="245">
        <f t="shared" si="4"/>
        <v>10</v>
      </c>
    </row>
    <row r="310" spans="1:23" ht="69.95">
      <c r="A310" s="246" t="s">
        <v>381</v>
      </c>
      <c r="B310" s="245" t="s">
        <v>1581</v>
      </c>
      <c r="C310" s="245">
        <v>0</v>
      </c>
      <c r="D310" s="245">
        <v>0</v>
      </c>
      <c r="E310" s="245">
        <v>0</v>
      </c>
      <c r="F310" s="245">
        <v>0</v>
      </c>
      <c r="G310" s="245">
        <v>0</v>
      </c>
      <c r="H310" s="245">
        <v>0</v>
      </c>
      <c r="I310" s="245">
        <v>1</v>
      </c>
      <c r="J310" s="245">
        <v>0</v>
      </c>
      <c r="K310" s="245"/>
      <c r="L310" s="245" t="s">
        <v>602</v>
      </c>
      <c r="M310" s="245" t="s">
        <v>618</v>
      </c>
      <c r="N310" s="245" t="s">
        <v>1559</v>
      </c>
      <c r="O310" s="245" t="s">
        <v>1582</v>
      </c>
      <c r="P310" s="245" t="s">
        <v>618</v>
      </c>
      <c r="Q310" s="245" t="s">
        <v>618</v>
      </c>
      <c r="R310" s="245" t="s">
        <v>1469</v>
      </c>
      <c r="S310" s="245" t="s">
        <v>1469</v>
      </c>
      <c r="T310" s="245" t="s">
        <v>27</v>
      </c>
      <c r="U310" s="245" t="s">
        <v>618</v>
      </c>
      <c r="V310" s="245" t="s">
        <v>636</v>
      </c>
      <c r="W310" s="245">
        <f t="shared" si="4"/>
        <v>20</v>
      </c>
    </row>
    <row r="311" spans="1:23" ht="56.1">
      <c r="A311" s="246" t="s">
        <v>383</v>
      </c>
      <c r="B311" s="245" t="s">
        <v>1583</v>
      </c>
      <c r="C311" s="245">
        <v>0</v>
      </c>
      <c r="D311" s="245">
        <v>0</v>
      </c>
      <c r="E311" s="245">
        <v>0</v>
      </c>
      <c r="F311" s="245">
        <v>0</v>
      </c>
      <c r="G311" s="245">
        <v>0</v>
      </c>
      <c r="H311" s="245">
        <v>0</v>
      </c>
      <c r="I311" s="245">
        <v>1</v>
      </c>
      <c r="J311" s="245">
        <v>0</v>
      </c>
      <c r="K311" s="245"/>
      <c r="L311" s="245" t="s">
        <v>602</v>
      </c>
      <c r="M311" s="245" t="s">
        <v>618</v>
      </c>
      <c r="N311" s="245" t="s">
        <v>1559</v>
      </c>
      <c r="O311" s="245" t="s">
        <v>1584</v>
      </c>
      <c r="P311" s="245" t="s">
        <v>618</v>
      </c>
      <c r="Q311" s="245" t="s">
        <v>618</v>
      </c>
      <c r="R311" s="245" t="s">
        <v>618</v>
      </c>
      <c r="S311" s="245" t="s">
        <v>618</v>
      </c>
      <c r="T311" s="245" t="s">
        <v>27</v>
      </c>
      <c r="U311" s="245" t="s">
        <v>618</v>
      </c>
      <c r="V311" s="245" t="s">
        <v>636</v>
      </c>
      <c r="W311" s="245">
        <f t="shared" si="4"/>
        <v>20</v>
      </c>
    </row>
    <row r="312" spans="1:23" ht="126">
      <c r="A312" s="246" t="s">
        <v>385</v>
      </c>
      <c r="B312" s="245" t="s">
        <v>1585</v>
      </c>
      <c r="C312" s="245">
        <v>0</v>
      </c>
      <c r="D312" s="245">
        <v>0</v>
      </c>
      <c r="E312" s="245">
        <v>0</v>
      </c>
      <c r="F312" s="245">
        <v>0</v>
      </c>
      <c r="G312" s="245">
        <v>0</v>
      </c>
      <c r="H312" s="245">
        <v>0</v>
      </c>
      <c r="I312" s="245">
        <v>1</v>
      </c>
      <c r="J312" s="245">
        <v>0</v>
      </c>
      <c r="K312" s="245"/>
      <c r="L312" s="245" t="s">
        <v>602</v>
      </c>
      <c r="M312" s="245" t="s">
        <v>618</v>
      </c>
      <c r="N312" s="245" t="s">
        <v>1559</v>
      </c>
      <c r="O312" s="245" t="s">
        <v>1586</v>
      </c>
      <c r="P312" s="245" t="s">
        <v>618</v>
      </c>
      <c r="Q312" s="245" t="s">
        <v>618</v>
      </c>
      <c r="R312" s="245" t="s">
        <v>618</v>
      </c>
      <c r="S312" s="245" t="s">
        <v>618</v>
      </c>
      <c r="T312" s="245" t="s">
        <v>27</v>
      </c>
      <c r="U312" s="245" t="s">
        <v>618</v>
      </c>
      <c r="V312" s="245" t="s">
        <v>636</v>
      </c>
      <c r="W312" s="245">
        <f t="shared" si="4"/>
        <v>20</v>
      </c>
    </row>
    <row r="313" spans="1:23" ht="126">
      <c r="A313" s="246" t="s">
        <v>386</v>
      </c>
      <c r="B313" s="245" t="s">
        <v>1587</v>
      </c>
      <c r="C313" s="245">
        <v>0</v>
      </c>
      <c r="D313" s="245">
        <v>0</v>
      </c>
      <c r="E313" s="245">
        <v>0</v>
      </c>
      <c r="F313" s="245">
        <v>0</v>
      </c>
      <c r="G313" s="245">
        <v>0</v>
      </c>
      <c r="H313" s="245">
        <v>0</v>
      </c>
      <c r="I313" s="245">
        <v>1</v>
      </c>
      <c r="J313" s="245">
        <v>0</v>
      </c>
      <c r="K313" s="245"/>
      <c r="L313" s="245" t="s">
        <v>602</v>
      </c>
      <c r="M313" s="245" t="s">
        <v>618</v>
      </c>
      <c r="N313" s="245" t="s">
        <v>1559</v>
      </c>
      <c r="O313" s="245" t="s">
        <v>1588</v>
      </c>
      <c r="P313" s="245" t="s">
        <v>618</v>
      </c>
      <c r="Q313" s="245" t="s">
        <v>618</v>
      </c>
      <c r="R313" s="245" t="s">
        <v>618</v>
      </c>
      <c r="S313" s="245" t="s">
        <v>618</v>
      </c>
      <c r="T313" s="245" t="s">
        <v>27</v>
      </c>
      <c r="U313" s="245" t="s">
        <v>618</v>
      </c>
      <c r="V313" s="245" t="s">
        <v>636</v>
      </c>
      <c r="W313" s="245">
        <f t="shared" si="4"/>
        <v>20</v>
      </c>
    </row>
    <row r="314" spans="1:23" ht="56.1">
      <c r="A314" s="246" t="s">
        <v>387</v>
      </c>
      <c r="B314" s="245" t="s">
        <v>1589</v>
      </c>
      <c r="C314" s="245">
        <v>0</v>
      </c>
      <c r="D314" s="245">
        <v>0</v>
      </c>
      <c r="E314" s="245">
        <v>0</v>
      </c>
      <c r="F314" s="245">
        <v>0</v>
      </c>
      <c r="G314" s="245">
        <v>0</v>
      </c>
      <c r="H314" s="245">
        <v>0</v>
      </c>
      <c r="I314" s="245">
        <v>1</v>
      </c>
      <c r="J314" s="245">
        <v>0</v>
      </c>
      <c r="K314" s="245"/>
      <c r="L314" s="245" t="s">
        <v>602</v>
      </c>
      <c r="M314" s="245" t="s">
        <v>618</v>
      </c>
      <c r="N314" s="245" t="s">
        <v>1559</v>
      </c>
      <c r="O314" s="245" t="s">
        <v>1590</v>
      </c>
      <c r="P314" s="245" t="s">
        <v>618</v>
      </c>
      <c r="Q314" s="245" t="s">
        <v>618</v>
      </c>
      <c r="R314" s="245" t="s">
        <v>618</v>
      </c>
      <c r="S314" s="245" t="s">
        <v>618</v>
      </c>
      <c r="T314" s="245" t="s">
        <v>27</v>
      </c>
      <c r="U314" s="245" t="s">
        <v>618</v>
      </c>
      <c r="V314" s="245" t="s">
        <v>642</v>
      </c>
      <c r="W314" s="245">
        <f t="shared" si="4"/>
        <v>5</v>
      </c>
    </row>
    <row r="315" spans="1:23" ht="56.1">
      <c r="A315" s="246" t="s">
        <v>388</v>
      </c>
      <c r="B315" s="245" t="s">
        <v>1591</v>
      </c>
      <c r="C315" s="245">
        <v>0</v>
      </c>
      <c r="D315" s="245">
        <v>0</v>
      </c>
      <c r="E315" s="245">
        <v>0</v>
      </c>
      <c r="F315" s="245">
        <v>0</v>
      </c>
      <c r="G315" s="245">
        <v>0</v>
      </c>
      <c r="H315" s="245">
        <v>0</v>
      </c>
      <c r="I315" s="245">
        <v>1</v>
      </c>
      <c r="J315" s="245">
        <v>0</v>
      </c>
      <c r="K315" s="245"/>
      <c r="L315" s="245" t="s">
        <v>602</v>
      </c>
      <c r="M315" s="245" t="s">
        <v>618</v>
      </c>
      <c r="N315" s="245" t="s">
        <v>1559</v>
      </c>
      <c r="O315" s="245" t="s">
        <v>1592</v>
      </c>
      <c r="P315" s="245" t="s">
        <v>618</v>
      </c>
      <c r="Q315" s="245" t="s">
        <v>618</v>
      </c>
      <c r="R315" s="245" t="s">
        <v>1469</v>
      </c>
      <c r="S315" s="245" t="s">
        <v>1469</v>
      </c>
      <c r="T315" s="245" t="s">
        <v>27</v>
      </c>
      <c r="U315" s="245" t="s">
        <v>618</v>
      </c>
      <c r="V315" s="245" t="s">
        <v>636</v>
      </c>
      <c r="W315" s="245">
        <f t="shared" si="4"/>
        <v>20</v>
      </c>
    </row>
    <row r="316" spans="1:23" ht="56.1">
      <c r="A316" s="246" t="s">
        <v>389</v>
      </c>
      <c r="B316" s="245" t="s">
        <v>1593</v>
      </c>
      <c r="C316" s="245">
        <v>0</v>
      </c>
      <c r="D316" s="245">
        <v>0</v>
      </c>
      <c r="E316" s="245">
        <v>0</v>
      </c>
      <c r="F316" s="245">
        <v>0</v>
      </c>
      <c r="G316" s="245">
        <v>0</v>
      </c>
      <c r="H316" s="245">
        <v>0</v>
      </c>
      <c r="I316" s="245">
        <v>1</v>
      </c>
      <c r="J316" s="245">
        <v>0</v>
      </c>
      <c r="K316" s="245"/>
      <c r="L316" s="245" t="s">
        <v>602</v>
      </c>
      <c r="M316" s="245" t="s">
        <v>618</v>
      </c>
      <c r="N316" s="245" t="s">
        <v>1559</v>
      </c>
      <c r="O316" s="245" t="s">
        <v>1594</v>
      </c>
      <c r="P316" s="245" t="s">
        <v>618</v>
      </c>
      <c r="Q316" s="245" t="s">
        <v>618</v>
      </c>
      <c r="R316" s="245" t="s">
        <v>618</v>
      </c>
      <c r="S316" s="245" t="s">
        <v>618</v>
      </c>
      <c r="T316" s="245" t="s">
        <v>43</v>
      </c>
      <c r="U316" s="245" t="s">
        <v>618</v>
      </c>
      <c r="V316" s="245" t="s">
        <v>636</v>
      </c>
      <c r="W316" s="245">
        <f t="shared" si="4"/>
        <v>20</v>
      </c>
    </row>
    <row r="317" spans="1:23" ht="56.1">
      <c r="A317" s="246" t="s">
        <v>391</v>
      </c>
      <c r="B317" s="245" t="s">
        <v>1595</v>
      </c>
      <c r="C317" s="245">
        <v>0</v>
      </c>
      <c r="D317" s="245">
        <v>0</v>
      </c>
      <c r="E317" s="245">
        <v>0</v>
      </c>
      <c r="F317" s="245">
        <v>0</v>
      </c>
      <c r="G317" s="245">
        <v>0</v>
      </c>
      <c r="H317" s="245">
        <v>0</v>
      </c>
      <c r="I317" s="245">
        <v>1</v>
      </c>
      <c r="J317" s="245">
        <v>0</v>
      </c>
      <c r="K317" s="245"/>
      <c r="L317" s="245" t="s">
        <v>602</v>
      </c>
      <c r="M317" s="245" t="s">
        <v>618</v>
      </c>
      <c r="N317" s="245" t="s">
        <v>1559</v>
      </c>
      <c r="O317" s="245" t="s">
        <v>1596</v>
      </c>
      <c r="P317" s="245" t="s">
        <v>618</v>
      </c>
      <c r="Q317" s="245" t="s">
        <v>618</v>
      </c>
      <c r="R317" s="245" t="s">
        <v>618</v>
      </c>
      <c r="S317" s="245" t="s">
        <v>618</v>
      </c>
      <c r="T317" s="245" t="s">
        <v>27</v>
      </c>
      <c r="U317" s="245" t="s">
        <v>618</v>
      </c>
      <c r="V317" s="245" t="s">
        <v>636</v>
      </c>
      <c r="W317" s="245">
        <f t="shared" si="4"/>
        <v>20</v>
      </c>
    </row>
    <row r="318" spans="1:23" ht="69.95">
      <c r="A318" s="246" t="s">
        <v>393</v>
      </c>
      <c r="B318" s="245" t="s">
        <v>1597</v>
      </c>
      <c r="C318" s="245">
        <v>0</v>
      </c>
      <c r="D318" s="245">
        <v>0</v>
      </c>
      <c r="E318" s="245">
        <v>0</v>
      </c>
      <c r="F318" s="245">
        <v>0</v>
      </c>
      <c r="G318" s="245">
        <v>0</v>
      </c>
      <c r="H318" s="245">
        <v>0</v>
      </c>
      <c r="I318" s="245">
        <v>1</v>
      </c>
      <c r="J318" s="245">
        <v>0</v>
      </c>
      <c r="K318" s="245" t="s">
        <v>638</v>
      </c>
      <c r="L318" s="245" t="s">
        <v>602</v>
      </c>
      <c r="M318" s="245" t="s">
        <v>618</v>
      </c>
      <c r="N318" s="245" t="s">
        <v>1559</v>
      </c>
      <c r="O318" s="245" t="s">
        <v>1598</v>
      </c>
      <c r="P318" s="245" t="s">
        <v>618</v>
      </c>
      <c r="Q318" s="245" t="s">
        <v>618</v>
      </c>
      <c r="R318" s="245" t="s">
        <v>618</v>
      </c>
      <c r="S318" s="245" t="s">
        <v>618</v>
      </c>
      <c r="T318" s="245" t="s">
        <v>618</v>
      </c>
      <c r="U318" s="245" t="s">
        <v>618</v>
      </c>
      <c r="V318" s="245" t="s">
        <v>692</v>
      </c>
      <c r="W318" s="245">
        <f t="shared" si="4"/>
        <v>10</v>
      </c>
    </row>
    <row r="319" spans="1:23" ht="69.95">
      <c r="A319" s="246" t="s">
        <v>395</v>
      </c>
      <c r="B319" s="245" t="s">
        <v>1599</v>
      </c>
      <c r="C319" s="245">
        <v>0</v>
      </c>
      <c r="D319" s="245">
        <v>0</v>
      </c>
      <c r="E319" s="245">
        <v>0</v>
      </c>
      <c r="F319" s="245">
        <v>0</v>
      </c>
      <c r="G319" s="245">
        <v>0</v>
      </c>
      <c r="H319" s="245">
        <v>0</v>
      </c>
      <c r="I319" s="245">
        <v>1</v>
      </c>
      <c r="J319" s="245">
        <v>0</v>
      </c>
      <c r="K319" s="245"/>
      <c r="L319" s="245" t="s">
        <v>602</v>
      </c>
      <c r="M319" s="245" t="s">
        <v>618</v>
      </c>
      <c r="N319" s="245" t="s">
        <v>1559</v>
      </c>
      <c r="O319" s="245" t="s">
        <v>1600</v>
      </c>
      <c r="P319" s="245" t="s">
        <v>618</v>
      </c>
      <c r="Q319" s="245" t="s">
        <v>618</v>
      </c>
      <c r="R319" s="245" t="s">
        <v>618</v>
      </c>
      <c r="S319" s="245" t="s">
        <v>618</v>
      </c>
      <c r="T319" s="245" t="s">
        <v>27</v>
      </c>
      <c r="U319" s="245" t="s">
        <v>618</v>
      </c>
      <c r="V319" s="245" t="s">
        <v>692</v>
      </c>
      <c r="W319" s="245">
        <f t="shared" ref="W319:W334" si="5">IF($V319="Critical Importance",20,IF($V319="Minor Importance",5,10))</f>
        <v>10</v>
      </c>
    </row>
    <row r="320" spans="1:23" ht="69.95">
      <c r="A320" s="246" t="s">
        <v>397</v>
      </c>
      <c r="B320" s="245" t="s">
        <v>1601</v>
      </c>
      <c r="C320" s="245">
        <v>0</v>
      </c>
      <c r="D320" s="245">
        <v>0</v>
      </c>
      <c r="E320" s="245">
        <v>0</v>
      </c>
      <c r="F320" s="245">
        <v>0</v>
      </c>
      <c r="G320" s="245">
        <v>0</v>
      </c>
      <c r="H320" s="245">
        <v>0</v>
      </c>
      <c r="I320" s="245">
        <v>1</v>
      </c>
      <c r="J320" s="245">
        <v>0</v>
      </c>
      <c r="K320" s="245"/>
      <c r="L320" s="245" t="s">
        <v>602</v>
      </c>
      <c r="M320" s="245" t="s">
        <v>618</v>
      </c>
      <c r="N320" s="245" t="s">
        <v>1602</v>
      </c>
      <c r="O320" s="245" t="s">
        <v>1603</v>
      </c>
      <c r="P320" s="245" t="s">
        <v>618</v>
      </c>
      <c r="Q320" s="245" t="s">
        <v>618</v>
      </c>
      <c r="R320" s="245" t="s">
        <v>1469</v>
      </c>
      <c r="S320" s="245" t="s">
        <v>1469</v>
      </c>
      <c r="T320" s="245" t="s">
        <v>27</v>
      </c>
      <c r="U320" s="245" t="s">
        <v>618</v>
      </c>
      <c r="V320" s="245" t="s">
        <v>636</v>
      </c>
      <c r="W320" s="245">
        <f t="shared" si="5"/>
        <v>20</v>
      </c>
    </row>
    <row r="321" spans="1:23" ht="69.95">
      <c r="A321" s="246" t="s">
        <v>399</v>
      </c>
      <c r="B321" s="245" t="s">
        <v>1604</v>
      </c>
      <c r="C321" s="245">
        <v>0</v>
      </c>
      <c r="D321" s="245">
        <v>0</v>
      </c>
      <c r="E321" s="245">
        <v>0</v>
      </c>
      <c r="F321" s="245">
        <v>0</v>
      </c>
      <c r="G321" s="245">
        <v>0</v>
      </c>
      <c r="H321" s="245">
        <v>0</v>
      </c>
      <c r="I321" s="245">
        <v>1</v>
      </c>
      <c r="J321" s="245">
        <v>0</v>
      </c>
      <c r="K321" s="245"/>
      <c r="L321" s="245" t="s">
        <v>602</v>
      </c>
      <c r="M321" s="245" t="s">
        <v>618</v>
      </c>
      <c r="N321" s="245" t="s">
        <v>1602</v>
      </c>
      <c r="O321" s="245" t="s">
        <v>1605</v>
      </c>
      <c r="P321" s="245" t="s">
        <v>618</v>
      </c>
      <c r="Q321" s="245" t="s">
        <v>618</v>
      </c>
      <c r="R321" s="245" t="s">
        <v>618</v>
      </c>
      <c r="S321" s="245" t="s">
        <v>618</v>
      </c>
      <c r="T321" s="245" t="s">
        <v>27</v>
      </c>
      <c r="U321" s="245" t="s">
        <v>618</v>
      </c>
      <c r="V321" s="245" t="s">
        <v>636</v>
      </c>
      <c r="W321" s="245">
        <f t="shared" si="5"/>
        <v>20</v>
      </c>
    </row>
    <row r="322" spans="1:23" ht="144.75" customHeight="1">
      <c r="A322" s="246" t="s">
        <v>401</v>
      </c>
      <c r="B322" s="245" t="s">
        <v>1606</v>
      </c>
      <c r="C322" s="245">
        <v>0</v>
      </c>
      <c r="D322" s="245">
        <v>0</v>
      </c>
      <c r="E322" s="245">
        <v>0</v>
      </c>
      <c r="F322" s="245">
        <v>0</v>
      </c>
      <c r="G322" s="245">
        <v>0</v>
      </c>
      <c r="H322" s="245">
        <v>0</v>
      </c>
      <c r="I322" s="245">
        <v>1</v>
      </c>
      <c r="J322" s="245">
        <v>0</v>
      </c>
      <c r="K322" s="245"/>
      <c r="L322" s="245" t="s">
        <v>602</v>
      </c>
      <c r="M322" s="245" t="s">
        <v>618</v>
      </c>
      <c r="N322" s="245" t="s">
        <v>1602</v>
      </c>
      <c r="O322" s="245" t="s">
        <v>1607</v>
      </c>
      <c r="P322" s="245" t="s">
        <v>618</v>
      </c>
      <c r="Q322" s="245" t="s">
        <v>618</v>
      </c>
      <c r="R322" s="245" t="s">
        <v>618</v>
      </c>
      <c r="S322" s="245" t="s">
        <v>618</v>
      </c>
      <c r="T322" s="245" t="s">
        <v>27</v>
      </c>
      <c r="U322" s="245" t="s">
        <v>618</v>
      </c>
      <c r="V322" s="245" t="s">
        <v>692</v>
      </c>
      <c r="W322" s="245">
        <f t="shared" si="5"/>
        <v>10</v>
      </c>
    </row>
    <row r="323" spans="1:23" ht="90" customHeight="1">
      <c r="A323" s="246" t="s">
        <v>403</v>
      </c>
      <c r="B323" s="245" t="s">
        <v>1608</v>
      </c>
      <c r="C323" s="245">
        <v>0</v>
      </c>
      <c r="D323" s="245">
        <v>0</v>
      </c>
      <c r="E323" s="245">
        <v>0</v>
      </c>
      <c r="F323" s="245">
        <v>0</v>
      </c>
      <c r="G323" s="245">
        <v>0</v>
      </c>
      <c r="H323" s="245">
        <v>0</v>
      </c>
      <c r="I323" s="245">
        <v>1</v>
      </c>
      <c r="J323" s="245">
        <v>0</v>
      </c>
      <c r="K323" s="245"/>
      <c r="L323" s="245" t="s">
        <v>602</v>
      </c>
      <c r="M323" s="245" t="s">
        <v>618</v>
      </c>
      <c r="N323" s="245" t="s">
        <v>1602</v>
      </c>
      <c r="O323" s="245" t="s">
        <v>1609</v>
      </c>
      <c r="P323" s="245" t="s">
        <v>618</v>
      </c>
      <c r="Q323" s="245" t="s">
        <v>618</v>
      </c>
      <c r="R323" s="245" t="s">
        <v>618</v>
      </c>
      <c r="S323" s="245" t="s">
        <v>618</v>
      </c>
      <c r="T323" s="245" t="s">
        <v>27</v>
      </c>
      <c r="U323" s="245" t="s">
        <v>618</v>
      </c>
      <c r="V323" s="245" t="s">
        <v>692</v>
      </c>
      <c r="W323" s="245">
        <f t="shared" si="5"/>
        <v>10</v>
      </c>
    </row>
    <row r="324" spans="1:23" ht="90" customHeight="1">
      <c r="A324" s="246" t="s">
        <v>405</v>
      </c>
      <c r="B324" s="245" t="s">
        <v>1610</v>
      </c>
      <c r="C324" s="245">
        <v>0</v>
      </c>
      <c r="D324" s="245">
        <v>0</v>
      </c>
      <c r="E324" s="245">
        <v>0</v>
      </c>
      <c r="F324" s="245">
        <v>0</v>
      </c>
      <c r="G324" s="245">
        <v>0</v>
      </c>
      <c r="H324" s="245">
        <v>0</v>
      </c>
      <c r="I324" s="245">
        <v>1</v>
      </c>
      <c r="J324" s="245">
        <v>0</v>
      </c>
      <c r="K324" s="245"/>
      <c r="L324" s="245" t="s">
        <v>602</v>
      </c>
      <c r="M324" s="245" t="s">
        <v>618</v>
      </c>
      <c r="N324" s="245" t="s">
        <v>1602</v>
      </c>
      <c r="O324" s="245" t="s">
        <v>1611</v>
      </c>
      <c r="P324" s="245" t="s">
        <v>618</v>
      </c>
      <c r="Q324" s="245" t="s">
        <v>618</v>
      </c>
      <c r="R324" s="245" t="s">
        <v>618</v>
      </c>
      <c r="S324" s="245" t="s">
        <v>618</v>
      </c>
      <c r="T324" s="245" t="s">
        <v>27</v>
      </c>
      <c r="U324" s="245" t="s">
        <v>618</v>
      </c>
      <c r="V324" s="245" t="s">
        <v>642</v>
      </c>
      <c r="W324" s="245">
        <f t="shared" si="5"/>
        <v>5</v>
      </c>
    </row>
    <row r="325" spans="1:23" ht="90" customHeight="1">
      <c r="A325" s="246" t="s">
        <v>407</v>
      </c>
      <c r="B325" s="245" t="s">
        <v>1612</v>
      </c>
      <c r="C325" s="245">
        <v>0</v>
      </c>
      <c r="D325" s="245">
        <v>0</v>
      </c>
      <c r="E325" s="245">
        <v>0</v>
      </c>
      <c r="F325" s="245">
        <v>0</v>
      </c>
      <c r="G325" s="245">
        <v>0</v>
      </c>
      <c r="H325" s="245">
        <v>0</v>
      </c>
      <c r="I325" s="245">
        <v>1</v>
      </c>
      <c r="J325" s="245">
        <v>0</v>
      </c>
      <c r="K325" s="245"/>
      <c r="L325" s="245" t="s">
        <v>602</v>
      </c>
      <c r="M325" s="245" t="s">
        <v>618</v>
      </c>
      <c r="N325" s="245" t="s">
        <v>1602</v>
      </c>
      <c r="O325" s="245" t="s">
        <v>1613</v>
      </c>
      <c r="P325" s="245" t="s">
        <v>618</v>
      </c>
      <c r="Q325" s="245" t="s">
        <v>618</v>
      </c>
      <c r="R325" s="245" t="s">
        <v>618</v>
      </c>
      <c r="S325" s="245" t="s">
        <v>618</v>
      </c>
      <c r="T325" s="245" t="s">
        <v>27</v>
      </c>
      <c r="U325" s="245" t="s">
        <v>618</v>
      </c>
      <c r="V325" s="245" t="s">
        <v>642</v>
      </c>
      <c r="W325" s="245">
        <f t="shared" si="5"/>
        <v>5</v>
      </c>
    </row>
    <row r="326" spans="1:23" ht="111.95">
      <c r="A326" s="246" t="s">
        <v>409</v>
      </c>
      <c r="B326" s="245" t="s">
        <v>1614</v>
      </c>
      <c r="C326" s="245">
        <v>0</v>
      </c>
      <c r="D326" s="245">
        <v>0</v>
      </c>
      <c r="E326" s="245">
        <v>0</v>
      </c>
      <c r="F326" s="245">
        <v>0</v>
      </c>
      <c r="G326" s="245">
        <v>0</v>
      </c>
      <c r="H326" s="245">
        <v>0</v>
      </c>
      <c r="I326" s="245">
        <v>1</v>
      </c>
      <c r="J326" s="245">
        <v>0</v>
      </c>
      <c r="K326" s="245"/>
      <c r="L326" s="245" t="s">
        <v>602</v>
      </c>
      <c r="M326" s="245" t="s">
        <v>618</v>
      </c>
      <c r="N326" s="245" t="s">
        <v>1602</v>
      </c>
      <c r="O326" s="245" t="s">
        <v>1615</v>
      </c>
      <c r="P326" s="245" t="s">
        <v>618</v>
      </c>
      <c r="Q326" s="245" t="s">
        <v>618</v>
      </c>
      <c r="R326" s="245" t="s">
        <v>618</v>
      </c>
      <c r="S326" s="245" t="s">
        <v>618</v>
      </c>
      <c r="T326" s="245" t="s">
        <v>27</v>
      </c>
      <c r="U326" s="245" t="s">
        <v>618</v>
      </c>
      <c r="V326" s="245" t="s">
        <v>642</v>
      </c>
      <c r="W326" s="245">
        <f t="shared" si="5"/>
        <v>5</v>
      </c>
    </row>
    <row r="327" spans="1:23" ht="90" customHeight="1">
      <c r="A327" s="246" t="s">
        <v>411</v>
      </c>
      <c r="B327" s="245" t="s">
        <v>1616</v>
      </c>
      <c r="C327" s="245">
        <v>0</v>
      </c>
      <c r="D327" s="245">
        <v>0</v>
      </c>
      <c r="E327" s="245">
        <v>0</v>
      </c>
      <c r="F327" s="245">
        <v>0</v>
      </c>
      <c r="G327" s="245">
        <v>0</v>
      </c>
      <c r="H327" s="245">
        <v>0</v>
      </c>
      <c r="I327" s="245">
        <v>1</v>
      </c>
      <c r="J327" s="245">
        <v>0</v>
      </c>
      <c r="K327" s="245"/>
      <c r="L327" s="245" t="s">
        <v>602</v>
      </c>
      <c r="M327" s="245" t="s">
        <v>618</v>
      </c>
      <c r="N327" s="245" t="s">
        <v>1602</v>
      </c>
      <c r="O327" s="245" t="s">
        <v>1617</v>
      </c>
      <c r="P327" s="245" t="s">
        <v>618</v>
      </c>
      <c r="Q327" s="245" t="s">
        <v>618</v>
      </c>
      <c r="R327" s="245" t="s">
        <v>618</v>
      </c>
      <c r="S327" s="245" t="s">
        <v>618</v>
      </c>
      <c r="T327" s="245" t="s">
        <v>27</v>
      </c>
      <c r="U327" s="245" t="s">
        <v>618</v>
      </c>
      <c r="V327" s="245" t="s">
        <v>642</v>
      </c>
      <c r="W327" s="245">
        <f t="shared" si="5"/>
        <v>5</v>
      </c>
    </row>
    <row r="328" spans="1:23" ht="90" customHeight="1">
      <c r="A328" s="246" t="s">
        <v>412</v>
      </c>
      <c r="B328" s="245" t="s">
        <v>1618</v>
      </c>
      <c r="C328" s="245">
        <v>0</v>
      </c>
      <c r="D328" s="245">
        <v>0</v>
      </c>
      <c r="E328" s="245">
        <v>0</v>
      </c>
      <c r="F328" s="245">
        <v>0</v>
      </c>
      <c r="G328" s="245">
        <v>0</v>
      </c>
      <c r="H328" s="245">
        <v>0</v>
      </c>
      <c r="I328" s="245">
        <v>1</v>
      </c>
      <c r="J328" s="245">
        <v>0</v>
      </c>
      <c r="K328" s="245"/>
      <c r="L328" s="245" t="s">
        <v>602</v>
      </c>
      <c r="M328" s="245" t="s">
        <v>618</v>
      </c>
      <c r="N328" s="245" t="s">
        <v>1602</v>
      </c>
      <c r="O328" s="245" t="s">
        <v>1619</v>
      </c>
      <c r="P328" s="245" t="s">
        <v>618</v>
      </c>
      <c r="Q328" s="245" t="s">
        <v>618</v>
      </c>
      <c r="R328" s="245" t="s">
        <v>1469</v>
      </c>
      <c r="S328" s="245" t="s">
        <v>1469</v>
      </c>
      <c r="T328" s="245" t="s">
        <v>27</v>
      </c>
      <c r="U328" s="245" t="s">
        <v>618</v>
      </c>
      <c r="V328" s="245" t="s">
        <v>636</v>
      </c>
      <c r="W328" s="245">
        <f t="shared" si="5"/>
        <v>20</v>
      </c>
    </row>
    <row r="329" spans="1:23" ht="126">
      <c r="A329" s="246" t="s">
        <v>413</v>
      </c>
      <c r="B329" s="245" t="s">
        <v>1620</v>
      </c>
      <c r="C329" s="245">
        <v>0</v>
      </c>
      <c r="D329" s="245">
        <v>0</v>
      </c>
      <c r="E329" s="245">
        <v>0</v>
      </c>
      <c r="F329" s="245">
        <v>0</v>
      </c>
      <c r="G329" s="245">
        <v>0</v>
      </c>
      <c r="H329" s="245">
        <v>0</v>
      </c>
      <c r="I329" s="245">
        <v>1</v>
      </c>
      <c r="J329" s="245">
        <v>0</v>
      </c>
      <c r="K329" s="245"/>
      <c r="L329" s="245" t="s">
        <v>602</v>
      </c>
      <c r="M329" s="245" t="s">
        <v>618</v>
      </c>
      <c r="N329" s="245" t="s">
        <v>1621</v>
      </c>
      <c r="O329" s="245" t="s">
        <v>1622</v>
      </c>
      <c r="P329" s="245" t="s">
        <v>618</v>
      </c>
      <c r="Q329" s="245" t="s">
        <v>618</v>
      </c>
      <c r="R329" s="245" t="s">
        <v>618</v>
      </c>
      <c r="S329" s="245" t="s">
        <v>618</v>
      </c>
      <c r="T329" s="245" t="s">
        <v>27</v>
      </c>
      <c r="U329" s="245" t="s">
        <v>618</v>
      </c>
      <c r="V329" s="245" t="s">
        <v>636</v>
      </c>
      <c r="W329" s="245">
        <f t="shared" si="5"/>
        <v>20</v>
      </c>
    </row>
    <row r="330" spans="1:23" ht="90" customHeight="1">
      <c r="A330" s="246" t="s">
        <v>415</v>
      </c>
      <c r="B330" s="245" t="s">
        <v>1623</v>
      </c>
      <c r="C330" s="245">
        <v>0</v>
      </c>
      <c r="D330" s="245">
        <v>0</v>
      </c>
      <c r="E330" s="245">
        <v>0</v>
      </c>
      <c r="F330" s="245">
        <v>0</v>
      </c>
      <c r="G330" s="245">
        <v>0</v>
      </c>
      <c r="H330" s="245">
        <v>0</v>
      </c>
      <c r="I330" s="245">
        <v>1</v>
      </c>
      <c r="J330" s="245">
        <v>0</v>
      </c>
      <c r="K330" s="245"/>
      <c r="L330" s="245" t="s">
        <v>602</v>
      </c>
      <c r="M330" s="245" t="s">
        <v>618</v>
      </c>
      <c r="N330" s="245" t="s">
        <v>1621</v>
      </c>
      <c r="O330" s="245" t="s">
        <v>1624</v>
      </c>
      <c r="P330" s="245" t="s">
        <v>618</v>
      </c>
      <c r="Q330" s="245" t="s">
        <v>618</v>
      </c>
      <c r="R330" s="245" t="s">
        <v>618</v>
      </c>
      <c r="S330" s="245" t="s">
        <v>618</v>
      </c>
      <c r="T330" s="245" t="s">
        <v>27</v>
      </c>
      <c r="U330" s="245" t="s">
        <v>618</v>
      </c>
      <c r="V330" s="245" t="s">
        <v>636</v>
      </c>
      <c r="W330" s="245">
        <f t="shared" si="5"/>
        <v>20</v>
      </c>
    </row>
    <row r="331" spans="1:23" ht="90" customHeight="1">
      <c r="A331" s="246" t="s">
        <v>416</v>
      </c>
      <c r="B331" s="245" t="s">
        <v>1625</v>
      </c>
      <c r="C331" s="245">
        <v>0</v>
      </c>
      <c r="D331" s="245">
        <v>0</v>
      </c>
      <c r="E331" s="245">
        <v>0</v>
      </c>
      <c r="F331" s="245">
        <v>0</v>
      </c>
      <c r="G331" s="245">
        <v>0</v>
      </c>
      <c r="H331" s="245">
        <v>0</v>
      </c>
      <c r="I331" s="245">
        <v>1</v>
      </c>
      <c r="J331" s="245">
        <v>0</v>
      </c>
      <c r="K331" s="245"/>
      <c r="L331" s="245" t="s">
        <v>602</v>
      </c>
      <c r="M331" s="245" t="s">
        <v>618</v>
      </c>
      <c r="N331" s="245" t="s">
        <v>1626</v>
      </c>
      <c r="O331" s="245" t="s">
        <v>1627</v>
      </c>
      <c r="P331" s="245" t="s">
        <v>618</v>
      </c>
      <c r="Q331" s="245" t="s">
        <v>618</v>
      </c>
      <c r="R331" s="245" t="s">
        <v>618</v>
      </c>
      <c r="S331" s="245" t="s">
        <v>618</v>
      </c>
      <c r="T331" s="245" t="s">
        <v>27</v>
      </c>
      <c r="U331" s="245" t="s">
        <v>618</v>
      </c>
      <c r="V331" s="245" t="s">
        <v>636</v>
      </c>
      <c r="W331" s="245">
        <f t="shared" si="5"/>
        <v>20</v>
      </c>
    </row>
    <row r="332" spans="1:23" ht="90" customHeight="1">
      <c r="A332" s="246" t="s">
        <v>418</v>
      </c>
      <c r="B332" s="245" t="s">
        <v>1628</v>
      </c>
      <c r="C332" s="245">
        <v>0</v>
      </c>
      <c r="D332" s="245">
        <v>0</v>
      </c>
      <c r="E332" s="245">
        <v>0</v>
      </c>
      <c r="F332" s="245">
        <v>0</v>
      </c>
      <c r="G332" s="245">
        <v>0</v>
      </c>
      <c r="H332" s="245">
        <v>0</v>
      </c>
      <c r="I332" s="245">
        <v>1</v>
      </c>
      <c r="J332" s="245">
        <v>0</v>
      </c>
      <c r="K332" s="245"/>
      <c r="L332" s="245" t="s">
        <v>602</v>
      </c>
      <c r="M332" s="245" t="s">
        <v>618</v>
      </c>
      <c r="N332" s="245" t="s">
        <v>1621</v>
      </c>
      <c r="O332" s="245" t="s">
        <v>1629</v>
      </c>
      <c r="P332" s="245" t="s">
        <v>618</v>
      </c>
      <c r="Q332" s="245" t="s">
        <v>618</v>
      </c>
      <c r="R332" s="245" t="s">
        <v>618</v>
      </c>
      <c r="S332" s="245" t="s">
        <v>618</v>
      </c>
      <c r="T332" s="245" t="s">
        <v>27</v>
      </c>
      <c r="U332" s="245" t="s">
        <v>618</v>
      </c>
      <c r="V332" s="245" t="s">
        <v>692</v>
      </c>
      <c r="W332" s="245">
        <f t="shared" si="5"/>
        <v>10</v>
      </c>
    </row>
    <row r="333" spans="1:23" ht="90" customHeight="1">
      <c r="A333" s="246" t="s">
        <v>420</v>
      </c>
      <c r="B333" s="245" t="s">
        <v>1630</v>
      </c>
      <c r="C333" s="245">
        <v>0</v>
      </c>
      <c r="D333" s="245">
        <v>0</v>
      </c>
      <c r="E333" s="245">
        <v>0</v>
      </c>
      <c r="F333" s="245">
        <v>0</v>
      </c>
      <c r="G333" s="245">
        <v>0</v>
      </c>
      <c r="H333" s="245">
        <v>0</v>
      </c>
      <c r="I333" s="245">
        <v>1</v>
      </c>
      <c r="J333" s="245">
        <v>0</v>
      </c>
      <c r="K333" s="245"/>
      <c r="L333" s="245" t="s">
        <v>602</v>
      </c>
      <c r="M333" s="245" t="s">
        <v>618</v>
      </c>
      <c r="N333" s="245" t="s">
        <v>1621</v>
      </c>
      <c r="O333" s="245" t="s">
        <v>1631</v>
      </c>
      <c r="P333" s="245" t="s">
        <v>618</v>
      </c>
      <c r="Q333" s="245" t="s">
        <v>618</v>
      </c>
      <c r="R333" s="245" t="s">
        <v>618</v>
      </c>
      <c r="S333" s="245" t="s">
        <v>618</v>
      </c>
      <c r="T333" s="245" t="s">
        <v>27</v>
      </c>
      <c r="U333" s="245" t="s">
        <v>618</v>
      </c>
      <c r="V333" s="245" t="s">
        <v>692</v>
      </c>
      <c r="W333" s="245">
        <f t="shared" si="5"/>
        <v>10</v>
      </c>
    </row>
    <row r="334" spans="1:23" ht="90" customHeight="1">
      <c r="A334" s="246" t="s">
        <v>1632</v>
      </c>
      <c r="B334" s="245" t="s">
        <v>1633</v>
      </c>
      <c r="C334" s="245">
        <v>0</v>
      </c>
      <c r="D334" s="245">
        <v>0</v>
      </c>
      <c r="E334" s="245">
        <v>0</v>
      </c>
      <c r="F334" s="245">
        <v>0</v>
      </c>
      <c r="G334" s="245">
        <v>0</v>
      </c>
      <c r="H334" s="245">
        <v>0</v>
      </c>
      <c r="I334" s="245">
        <v>1</v>
      </c>
      <c r="J334" s="245">
        <v>0</v>
      </c>
      <c r="K334" s="245"/>
      <c r="L334" s="245" t="s">
        <v>602</v>
      </c>
      <c r="M334" s="245" t="s">
        <v>618</v>
      </c>
      <c r="N334" s="245" t="s">
        <v>1621</v>
      </c>
      <c r="O334" s="245" t="s">
        <v>1634</v>
      </c>
      <c r="P334" s="245" t="s">
        <v>618</v>
      </c>
      <c r="Q334" s="245" t="s">
        <v>618</v>
      </c>
      <c r="R334" s="245" t="s">
        <v>618</v>
      </c>
      <c r="S334" s="245" t="s">
        <v>618</v>
      </c>
      <c r="T334" s="245" t="s">
        <v>27</v>
      </c>
      <c r="U334" s="245" t="s">
        <v>618</v>
      </c>
      <c r="V334" s="245" t="s">
        <v>642</v>
      </c>
      <c r="W334" s="245">
        <f t="shared" si="5"/>
        <v>5</v>
      </c>
    </row>
    <row r="335" spans="1:23" ht="14.1">
      <c r="A335" s="246"/>
      <c r="B335" s="246"/>
      <c r="C335" s="246"/>
      <c r="D335" s="246"/>
      <c r="E335" s="246"/>
      <c r="F335" s="246"/>
      <c r="G335" s="246"/>
      <c r="H335" s="246"/>
      <c r="I335" s="246"/>
      <c r="J335" s="246"/>
      <c r="K335" s="246"/>
      <c r="L335" s="246"/>
      <c r="M335" s="246"/>
      <c r="N335" s="246"/>
      <c r="O335" s="246"/>
      <c r="P335" s="246"/>
      <c r="Q335" s="246"/>
      <c r="R335" s="246"/>
      <c r="S335" s="246"/>
      <c r="T335" s="246"/>
      <c r="U335" s="246"/>
      <c r="V335" s="246"/>
      <c r="W335" s="246"/>
    </row>
    <row r="336" spans="1:23" ht="14.1">
      <c r="A336" s="246"/>
      <c r="B336" s="246"/>
      <c r="C336" s="246"/>
      <c r="D336" s="246"/>
      <c r="E336" s="246"/>
      <c r="F336" s="246"/>
      <c r="G336" s="246"/>
      <c r="H336" s="246"/>
      <c r="I336" s="246"/>
      <c r="J336" s="246"/>
      <c r="K336" s="246"/>
      <c r="L336" s="246"/>
      <c r="M336" s="246"/>
      <c r="N336" s="246"/>
      <c r="O336" s="246"/>
      <c r="P336" s="246"/>
      <c r="Q336" s="246"/>
      <c r="R336" s="246"/>
      <c r="S336" s="246"/>
      <c r="T336" s="246"/>
      <c r="U336" s="246"/>
      <c r="V336" s="246"/>
      <c r="W336" s="246"/>
    </row>
    <row r="337" spans="1:23" ht="14.1">
      <c r="A337" s="246"/>
      <c r="B337" s="246"/>
      <c r="C337" s="246"/>
      <c r="D337" s="246"/>
      <c r="E337" s="246"/>
      <c r="F337" s="246"/>
      <c r="G337" s="246"/>
      <c r="H337" s="246"/>
      <c r="I337" s="246"/>
      <c r="J337" s="246"/>
      <c r="K337" s="246"/>
      <c r="L337" s="246"/>
      <c r="M337" s="246"/>
      <c r="N337" s="246"/>
      <c r="O337" s="246"/>
      <c r="P337" s="246"/>
      <c r="Q337" s="246"/>
      <c r="R337" s="246"/>
      <c r="S337" s="246"/>
      <c r="T337" s="246"/>
      <c r="U337" s="246"/>
      <c r="V337" s="246"/>
      <c r="W337" s="246"/>
    </row>
    <row r="338" spans="1:23" ht="14.1">
      <c r="A338" s="246"/>
      <c r="B338" s="246"/>
      <c r="C338" s="246"/>
      <c r="D338" s="246"/>
      <c r="E338" s="246"/>
      <c r="F338" s="246"/>
      <c r="G338" s="246"/>
      <c r="H338" s="246"/>
      <c r="I338" s="246"/>
      <c r="J338" s="246"/>
      <c r="K338" s="246"/>
      <c r="L338" s="246"/>
      <c r="M338" s="246"/>
      <c r="N338" s="246"/>
      <c r="O338" s="246"/>
      <c r="P338" s="246"/>
      <c r="Q338" s="246"/>
      <c r="R338" s="246"/>
      <c r="S338" s="246"/>
      <c r="T338" s="246"/>
      <c r="U338" s="246"/>
      <c r="V338" s="246"/>
      <c r="W338" s="246"/>
    </row>
    <row r="339" spans="1:23" ht="14.1">
      <c r="A339" s="246"/>
      <c r="B339" s="246"/>
      <c r="C339" s="246"/>
      <c r="D339" s="246"/>
      <c r="E339" s="246"/>
      <c r="F339" s="246"/>
      <c r="G339" s="246"/>
      <c r="H339" s="246"/>
      <c r="I339" s="246"/>
      <c r="J339" s="246"/>
      <c r="K339" s="246"/>
      <c r="L339" s="246"/>
      <c r="M339" s="246"/>
      <c r="N339" s="246"/>
      <c r="O339" s="246"/>
      <c r="P339" s="246"/>
      <c r="Q339" s="246"/>
      <c r="R339" s="246"/>
      <c r="S339" s="246"/>
      <c r="T339" s="246"/>
      <c r="U339" s="246"/>
      <c r="V339" s="246"/>
      <c r="W339" s="246"/>
    </row>
    <row r="340" spans="1:23" ht="14.1">
      <c r="A340" s="246"/>
      <c r="B340" s="246"/>
      <c r="C340" s="246"/>
      <c r="D340" s="246"/>
      <c r="E340" s="246"/>
      <c r="F340" s="246"/>
      <c r="G340" s="246"/>
      <c r="H340" s="246"/>
      <c r="I340" s="246"/>
      <c r="J340" s="246"/>
      <c r="K340" s="246"/>
      <c r="L340" s="246"/>
      <c r="M340" s="246"/>
      <c r="N340" s="246"/>
      <c r="O340" s="246"/>
      <c r="P340" s="246"/>
      <c r="Q340" s="246"/>
      <c r="R340" s="246"/>
      <c r="S340" s="246"/>
      <c r="T340" s="246"/>
      <c r="U340" s="246"/>
      <c r="V340" s="246"/>
      <c r="W340" s="246"/>
    </row>
    <row r="341" spans="1:23" ht="14.1">
      <c r="A341" s="246"/>
      <c r="B341" s="246"/>
      <c r="C341" s="246"/>
      <c r="D341" s="246"/>
      <c r="E341" s="246"/>
      <c r="F341" s="246"/>
      <c r="G341" s="246"/>
      <c r="H341" s="246"/>
      <c r="I341" s="246"/>
      <c r="J341" s="246"/>
      <c r="K341" s="246"/>
      <c r="L341" s="246"/>
      <c r="M341" s="246"/>
      <c r="N341" s="246"/>
      <c r="O341" s="246"/>
      <c r="P341" s="246"/>
      <c r="Q341" s="246"/>
      <c r="R341" s="246"/>
      <c r="S341" s="246"/>
      <c r="T341" s="246"/>
      <c r="U341" s="246"/>
      <c r="V341" s="246"/>
      <c r="W341" s="246"/>
    </row>
    <row r="342" spans="1:23" ht="14.1">
      <c r="A342" s="246"/>
      <c r="B342" s="246"/>
      <c r="C342" s="246"/>
      <c r="D342" s="246"/>
      <c r="E342" s="246"/>
      <c r="F342" s="246"/>
      <c r="G342" s="246"/>
      <c r="H342" s="246"/>
      <c r="I342" s="246"/>
      <c r="J342" s="246"/>
      <c r="K342" s="246"/>
      <c r="L342" s="246"/>
      <c r="M342" s="246"/>
      <c r="N342" s="246"/>
      <c r="O342" s="246"/>
      <c r="P342" s="246"/>
      <c r="Q342" s="246"/>
      <c r="R342" s="246"/>
      <c r="S342" s="246"/>
      <c r="T342" s="246"/>
      <c r="U342" s="246"/>
      <c r="V342" s="246"/>
      <c r="W342" s="246"/>
    </row>
    <row r="343" spans="1:23" ht="14.1">
      <c r="A343" s="246"/>
      <c r="B343" s="246"/>
      <c r="C343" s="246"/>
      <c r="D343" s="246"/>
      <c r="E343" s="246"/>
      <c r="F343" s="246"/>
      <c r="G343" s="246"/>
      <c r="H343" s="246"/>
      <c r="I343" s="246"/>
      <c r="J343" s="246"/>
      <c r="K343" s="246"/>
      <c r="L343" s="246"/>
      <c r="M343" s="246"/>
      <c r="N343" s="246"/>
      <c r="O343" s="246"/>
      <c r="P343" s="246"/>
      <c r="Q343" s="246"/>
      <c r="R343" s="246"/>
      <c r="S343" s="246"/>
      <c r="T343" s="246"/>
      <c r="U343" s="246"/>
      <c r="V343" s="246"/>
      <c r="W343" s="246"/>
    </row>
    <row r="344" spans="1:23" ht="14.1">
      <c r="A344" s="246"/>
      <c r="B344" s="246"/>
      <c r="C344" s="246"/>
      <c r="D344" s="246"/>
      <c r="E344" s="246"/>
      <c r="F344" s="246"/>
      <c r="G344" s="246"/>
      <c r="H344" s="246"/>
      <c r="I344" s="246"/>
      <c r="J344" s="246"/>
      <c r="K344" s="246"/>
      <c r="L344" s="246"/>
      <c r="M344" s="246"/>
      <c r="N344" s="246"/>
      <c r="O344" s="246"/>
      <c r="P344" s="246"/>
      <c r="Q344" s="246"/>
      <c r="R344" s="246"/>
      <c r="S344" s="246"/>
      <c r="T344" s="246"/>
      <c r="U344" s="246"/>
      <c r="V344" s="246"/>
      <c r="W344" s="246"/>
    </row>
    <row r="345" spans="1:23" ht="14.1">
      <c r="A345" s="246"/>
      <c r="B345" s="246"/>
      <c r="C345" s="246"/>
      <c r="D345" s="246"/>
      <c r="E345" s="246"/>
      <c r="F345" s="246"/>
      <c r="G345" s="246"/>
      <c r="H345" s="246"/>
      <c r="I345" s="246"/>
      <c r="J345" s="246"/>
      <c r="K345" s="246"/>
      <c r="L345" s="246"/>
      <c r="M345" s="246"/>
      <c r="N345" s="246"/>
      <c r="O345" s="246"/>
      <c r="P345" s="246"/>
      <c r="Q345" s="246"/>
      <c r="R345" s="246"/>
      <c r="S345" s="246"/>
      <c r="T345" s="246"/>
      <c r="U345" s="246"/>
      <c r="V345" s="246"/>
      <c r="W345" s="246"/>
    </row>
    <row r="346" spans="1:23" ht="14.1">
      <c r="A346" s="246"/>
      <c r="B346" s="246"/>
      <c r="C346" s="246"/>
      <c r="D346" s="246"/>
      <c r="E346" s="246"/>
      <c r="F346" s="246"/>
      <c r="G346" s="246"/>
      <c r="H346" s="246"/>
      <c r="I346" s="246"/>
      <c r="J346" s="246"/>
      <c r="K346" s="246"/>
      <c r="L346" s="246"/>
      <c r="M346" s="246"/>
      <c r="N346" s="246"/>
      <c r="O346" s="246"/>
      <c r="P346" s="246"/>
      <c r="Q346" s="246"/>
      <c r="R346" s="246"/>
      <c r="S346" s="246"/>
      <c r="T346" s="246"/>
      <c r="U346" s="246"/>
      <c r="V346" s="246"/>
      <c r="W346" s="246"/>
    </row>
    <row r="347" spans="1:23" ht="14.1">
      <c r="A347" s="246"/>
      <c r="B347" s="246"/>
      <c r="C347" s="246"/>
      <c r="D347" s="246"/>
      <c r="E347" s="246"/>
      <c r="F347" s="246"/>
      <c r="G347" s="246"/>
      <c r="H347" s="246"/>
      <c r="I347" s="246"/>
      <c r="J347" s="246"/>
      <c r="K347" s="246"/>
      <c r="L347" s="246"/>
      <c r="M347" s="246"/>
      <c r="N347" s="246"/>
      <c r="O347" s="246"/>
      <c r="P347" s="246"/>
      <c r="Q347" s="246"/>
      <c r="R347" s="246"/>
      <c r="S347" s="246"/>
      <c r="T347" s="246"/>
      <c r="U347" s="246"/>
      <c r="V347" s="246"/>
      <c r="W347" s="246"/>
    </row>
    <row r="348" spans="1:23" ht="14.1">
      <c r="A348" s="246"/>
      <c r="B348" s="246"/>
      <c r="C348" s="246"/>
      <c r="D348" s="246"/>
      <c r="E348" s="246"/>
      <c r="F348" s="246"/>
      <c r="G348" s="246"/>
      <c r="H348" s="246"/>
      <c r="I348" s="246"/>
      <c r="J348" s="246"/>
      <c r="K348" s="246"/>
      <c r="L348" s="246"/>
      <c r="M348" s="246"/>
      <c r="N348" s="246"/>
      <c r="O348" s="246"/>
      <c r="P348" s="246"/>
      <c r="Q348" s="246"/>
      <c r="R348" s="246"/>
      <c r="S348" s="246"/>
      <c r="T348" s="246"/>
      <c r="U348" s="246"/>
      <c r="V348" s="246"/>
      <c r="W348" s="246"/>
    </row>
    <row r="349" spans="1:23" ht="14.1">
      <c r="A349" s="246"/>
      <c r="B349" s="246"/>
      <c r="C349" s="246"/>
      <c r="D349" s="246"/>
      <c r="E349" s="246"/>
      <c r="F349" s="246"/>
      <c r="G349" s="246"/>
      <c r="H349" s="246"/>
      <c r="I349" s="246"/>
      <c r="J349" s="246"/>
      <c r="K349" s="246"/>
      <c r="L349" s="246"/>
      <c r="M349" s="246"/>
      <c r="N349" s="246"/>
      <c r="O349" s="246"/>
      <c r="P349" s="246"/>
      <c r="Q349" s="246"/>
      <c r="R349" s="246"/>
      <c r="S349" s="246"/>
      <c r="T349" s="246"/>
      <c r="U349" s="246"/>
      <c r="V349" s="246"/>
      <c r="W349" s="246"/>
    </row>
    <row r="350" spans="1:23" ht="14.1">
      <c r="A350" s="246"/>
      <c r="B350" s="246"/>
      <c r="C350" s="246"/>
      <c r="D350" s="246"/>
      <c r="E350" s="246"/>
      <c r="F350" s="246"/>
      <c r="G350" s="246"/>
      <c r="H350" s="246"/>
      <c r="I350" s="246"/>
      <c r="J350" s="246"/>
      <c r="K350" s="246"/>
      <c r="L350" s="246"/>
      <c r="M350" s="246"/>
      <c r="N350" s="246"/>
      <c r="O350" s="246"/>
      <c r="P350" s="246"/>
      <c r="Q350" s="246"/>
      <c r="R350" s="246"/>
      <c r="S350" s="246"/>
      <c r="T350" s="246"/>
      <c r="U350" s="246"/>
      <c r="V350" s="246"/>
      <c r="W350" s="246"/>
    </row>
    <row r="351" spans="1:23" ht="14.1">
      <c r="A351" s="246"/>
      <c r="B351" s="246"/>
      <c r="C351" s="246"/>
      <c r="D351" s="246"/>
      <c r="E351" s="246"/>
      <c r="F351" s="246"/>
      <c r="G351" s="246"/>
      <c r="H351" s="246"/>
      <c r="I351" s="246"/>
      <c r="J351" s="246"/>
      <c r="K351" s="246"/>
      <c r="L351" s="246"/>
      <c r="M351" s="246"/>
      <c r="N351" s="246"/>
      <c r="O351" s="246"/>
      <c r="P351" s="246"/>
      <c r="Q351" s="246"/>
      <c r="R351" s="246"/>
      <c r="S351" s="246"/>
      <c r="T351" s="246"/>
      <c r="U351" s="246"/>
      <c r="V351" s="246"/>
      <c r="W351" s="246"/>
    </row>
    <row r="352" spans="1:23" ht="14.1">
      <c r="A352" s="246"/>
      <c r="B352" s="246"/>
      <c r="C352" s="246"/>
      <c r="D352" s="246"/>
      <c r="E352" s="246"/>
      <c r="F352" s="246"/>
      <c r="G352" s="246"/>
      <c r="H352" s="246"/>
      <c r="I352" s="246"/>
      <c r="J352" s="246"/>
      <c r="K352" s="246"/>
      <c r="L352" s="246"/>
      <c r="M352" s="246"/>
      <c r="N352" s="246"/>
      <c r="O352" s="246"/>
      <c r="P352" s="246"/>
      <c r="Q352" s="246"/>
      <c r="R352" s="246"/>
      <c r="S352" s="246"/>
      <c r="T352" s="246"/>
      <c r="U352" s="246"/>
      <c r="V352" s="246"/>
      <c r="W352" s="246"/>
    </row>
    <row r="353" spans="1:23" ht="14.1">
      <c r="A353" s="246"/>
      <c r="B353" s="246"/>
      <c r="C353" s="246"/>
      <c r="D353" s="246"/>
      <c r="E353" s="246"/>
      <c r="F353" s="246"/>
      <c r="G353" s="246"/>
      <c r="H353" s="246"/>
      <c r="I353" s="246"/>
      <c r="J353" s="246"/>
      <c r="K353" s="246"/>
      <c r="L353" s="246"/>
      <c r="M353" s="246"/>
      <c r="N353" s="246"/>
      <c r="O353" s="246"/>
      <c r="P353" s="246"/>
      <c r="Q353" s="246"/>
      <c r="R353" s="246"/>
      <c r="S353" s="246"/>
      <c r="T353" s="246"/>
      <c r="U353" s="246"/>
      <c r="V353" s="246"/>
      <c r="W353" s="246"/>
    </row>
    <row r="354" spans="1:23" ht="14.1">
      <c r="A354" s="246"/>
      <c r="B354" s="246"/>
      <c r="C354" s="246"/>
      <c r="D354" s="246"/>
      <c r="E354" s="246"/>
      <c r="F354" s="246"/>
      <c r="G354" s="246"/>
      <c r="H354" s="246"/>
      <c r="I354" s="246"/>
      <c r="J354" s="246"/>
      <c r="K354" s="246"/>
      <c r="L354" s="246"/>
      <c r="M354" s="246"/>
      <c r="N354" s="246"/>
      <c r="O354" s="246"/>
      <c r="P354" s="246"/>
      <c r="Q354" s="246"/>
      <c r="R354" s="246"/>
      <c r="S354" s="246"/>
      <c r="T354" s="246"/>
      <c r="U354" s="246"/>
      <c r="V354" s="246"/>
      <c r="W354" s="246"/>
    </row>
    <row r="355" spans="1:23" ht="14.1">
      <c r="A355" s="246"/>
      <c r="B355" s="246"/>
      <c r="C355" s="246"/>
      <c r="D355" s="246"/>
      <c r="E355" s="246"/>
      <c r="F355" s="246"/>
      <c r="G355" s="246"/>
      <c r="H355" s="246"/>
      <c r="I355" s="246"/>
      <c r="J355" s="246"/>
      <c r="K355" s="246"/>
      <c r="L355" s="246"/>
      <c r="M355" s="246"/>
      <c r="N355" s="246"/>
      <c r="O355" s="246"/>
      <c r="P355" s="246"/>
      <c r="Q355" s="246"/>
      <c r="R355" s="246"/>
      <c r="S355" s="246"/>
      <c r="T355" s="246"/>
      <c r="U355" s="246"/>
      <c r="V355" s="246"/>
      <c r="W355" s="246"/>
    </row>
    <row r="356" spans="1:23" ht="14.1">
      <c r="A356" s="246"/>
      <c r="B356" s="246"/>
      <c r="C356" s="246"/>
      <c r="D356" s="246"/>
      <c r="E356" s="246"/>
      <c r="F356" s="246"/>
      <c r="G356" s="246"/>
      <c r="H356" s="246"/>
      <c r="I356" s="246"/>
      <c r="J356" s="246"/>
      <c r="K356" s="246"/>
      <c r="L356" s="246"/>
      <c r="M356" s="246"/>
      <c r="N356" s="246"/>
      <c r="O356" s="246"/>
      <c r="P356" s="246"/>
      <c r="Q356" s="246"/>
      <c r="R356" s="246"/>
      <c r="S356" s="246"/>
      <c r="T356" s="246"/>
      <c r="U356" s="246"/>
      <c r="V356" s="246"/>
      <c r="W356" s="246"/>
    </row>
    <row r="357" spans="1:23" ht="14.1">
      <c r="A357" s="246"/>
      <c r="B357" s="246"/>
      <c r="C357" s="246"/>
      <c r="D357" s="246"/>
      <c r="E357" s="246"/>
      <c r="F357" s="246"/>
      <c r="G357" s="246"/>
      <c r="H357" s="246"/>
      <c r="I357" s="246"/>
      <c r="J357" s="246"/>
      <c r="K357" s="246"/>
      <c r="L357" s="246"/>
      <c r="M357" s="246"/>
      <c r="N357" s="246"/>
      <c r="O357" s="246"/>
      <c r="P357" s="246"/>
      <c r="Q357" s="246"/>
      <c r="R357" s="246"/>
      <c r="S357" s="246"/>
      <c r="T357" s="246"/>
      <c r="U357" s="246"/>
      <c r="V357" s="246"/>
      <c r="W357" s="246"/>
    </row>
    <row r="358" spans="1:23" ht="14.1">
      <c r="A358" s="246"/>
      <c r="B358" s="246"/>
      <c r="C358" s="246"/>
      <c r="D358" s="246"/>
      <c r="E358" s="246"/>
      <c r="F358" s="246"/>
      <c r="G358" s="246"/>
      <c r="H358" s="246"/>
      <c r="I358" s="246"/>
      <c r="J358" s="246"/>
      <c r="K358" s="246"/>
      <c r="L358" s="246"/>
      <c r="M358" s="246"/>
      <c r="N358" s="246"/>
      <c r="O358" s="246"/>
      <c r="P358" s="246"/>
      <c r="Q358" s="246"/>
      <c r="R358" s="246"/>
      <c r="S358" s="246"/>
      <c r="T358" s="246"/>
      <c r="U358" s="246"/>
      <c r="V358" s="246"/>
      <c r="W358" s="246"/>
    </row>
    <row r="359" spans="1:23" ht="14.1">
      <c r="A359" s="246"/>
      <c r="B359" s="246"/>
      <c r="C359" s="246"/>
      <c r="D359" s="246"/>
      <c r="E359" s="246"/>
      <c r="F359" s="246"/>
      <c r="G359" s="246"/>
      <c r="H359" s="246"/>
      <c r="I359" s="246"/>
      <c r="J359" s="246"/>
      <c r="K359" s="246"/>
      <c r="L359" s="246"/>
      <c r="M359" s="246"/>
      <c r="N359" s="246"/>
      <c r="O359" s="246"/>
      <c r="P359" s="246"/>
      <c r="Q359" s="246"/>
      <c r="R359" s="246"/>
      <c r="S359" s="246"/>
      <c r="T359" s="246"/>
      <c r="U359" s="246"/>
      <c r="V359" s="246"/>
      <c r="W359" s="246"/>
    </row>
    <row r="360" spans="1:23" ht="14.1">
      <c r="A360" s="246"/>
      <c r="B360" s="246"/>
      <c r="C360" s="246"/>
      <c r="D360" s="246"/>
      <c r="E360" s="246"/>
      <c r="F360" s="246"/>
      <c r="G360" s="246"/>
      <c r="H360" s="246"/>
      <c r="I360" s="246"/>
      <c r="J360" s="246"/>
      <c r="K360" s="246"/>
      <c r="L360" s="246"/>
      <c r="M360" s="246"/>
      <c r="N360" s="246"/>
      <c r="O360" s="246"/>
      <c r="P360" s="246"/>
      <c r="Q360" s="246"/>
      <c r="R360" s="246"/>
      <c r="S360" s="246"/>
      <c r="T360" s="246"/>
      <c r="U360" s="246"/>
      <c r="V360" s="246"/>
      <c r="W360" s="246"/>
    </row>
    <row r="361" spans="1:23" ht="14.1">
      <c r="A361" s="246"/>
      <c r="B361" s="246"/>
      <c r="C361" s="246"/>
      <c r="D361" s="246"/>
      <c r="E361" s="246"/>
      <c r="F361" s="246"/>
      <c r="G361" s="246"/>
      <c r="H361" s="246"/>
      <c r="I361" s="246"/>
      <c r="J361" s="246"/>
      <c r="K361" s="246"/>
      <c r="L361" s="246"/>
      <c r="M361" s="246"/>
      <c r="N361" s="246"/>
      <c r="O361" s="246"/>
      <c r="P361" s="246"/>
      <c r="Q361" s="246"/>
      <c r="R361" s="246"/>
      <c r="S361" s="246"/>
      <c r="T361" s="246"/>
      <c r="U361" s="246"/>
      <c r="V361" s="246"/>
      <c r="W361" s="246"/>
    </row>
    <row r="362" spans="1:23" ht="14.1">
      <c r="A362" s="246"/>
      <c r="B362" s="246"/>
      <c r="C362" s="246"/>
      <c r="D362" s="246"/>
      <c r="E362" s="246"/>
      <c r="F362" s="246"/>
      <c r="G362" s="246"/>
      <c r="H362" s="246"/>
      <c r="I362" s="246"/>
      <c r="J362" s="246"/>
      <c r="K362" s="246"/>
      <c r="L362" s="246"/>
      <c r="M362" s="246"/>
      <c r="N362" s="246"/>
      <c r="O362" s="246"/>
      <c r="P362" s="246"/>
      <c r="Q362" s="246"/>
      <c r="R362" s="246"/>
      <c r="S362" s="246"/>
      <c r="T362" s="246"/>
      <c r="U362" s="246"/>
      <c r="V362" s="246"/>
      <c r="W362" s="246"/>
    </row>
    <row r="363" spans="1:23" ht="14.1">
      <c r="A363" s="246"/>
      <c r="B363" s="246"/>
      <c r="C363" s="246"/>
      <c r="D363" s="246"/>
      <c r="E363" s="246"/>
      <c r="F363" s="246"/>
      <c r="G363" s="246"/>
      <c r="H363" s="246"/>
      <c r="I363" s="246"/>
      <c r="J363" s="246"/>
      <c r="K363" s="246"/>
      <c r="L363" s="246"/>
      <c r="M363" s="246"/>
      <c r="N363" s="246"/>
      <c r="O363" s="246"/>
      <c r="P363" s="246"/>
      <c r="Q363" s="246"/>
      <c r="R363" s="246"/>
      <c r="S363" s="246"/>
      <c r="T363" s="246"/>
      <c r="U363" s="246"/>
      <c r="V363" s="246"/>
      <c r="W363" s="246"/>
    </row>
    <row r="364" spans="1:23" ht="14.1">
      <c r="A364" s="246"/>
      <c r="B364" s="246"/>
      <c r="C364" s="246"/>
      <c r="D364" s="246"/>
      <c r="E364" s="246"/>
      <c r="F364" s="246"/>
      <c r="G364" s="246"/>
      <c r="H364" s="246"/>
      <c r="I364" s="246"/>
      <c r="J364" s="246"/>
      <c r="K364" s="246"/>
      <c r="L364" s="246"/>
      <c r="M364" s="246"/>
      <c r="N364" s="246"/>
      <c r="O364" s="246"/>
      <c r="P364" s="246"/>
      <c r="Q364" s="246"/>
      <c r="R364" s="246"/>
      <c r="S364" s="246"/>
      <c r="T364" s="246"/>
      <c r="U364" s="246"/>
      <c r="V364" s="246"/>
      <c r="W364" s="246"/>
    </row>
    <row r="365" spans="1:23" ht="14.1">
      <c r="A365" s="246"/>
      <c r="B365" s="246"/>
      <c r="C365" s="246"/>
      <c r="D365" s="246"/>
      <c r="E365" s="246"/>
      <c r="F365" s="246"/>
      <c r="G365" s="246"/>
      <c r="H365" s="246"/>
      <c r="I365" s="246"/>
      <c r="J365" s="246"/>
      <c r="K365" s="246"/>
      <c r="L365" s="246"/>
      <c r="M365" s="246"/>
      <c r="N365" s="246"/>
      <c r="O365" s="246"/>
      <c r="P365" s="246"/>
      <c r="Q365" s="246"/>
      <c r="R365" s="246"/>
      <c r="S365" s="246"/>
      <c r="T365" s="246"/>
      <c r="U365" s="246"/>
      <c r="V365" s="246"/>
      <c r="W365" s="246"/>
    </row>
    <row r="366" spans="1:23" ht="14.1">
      <c r="A366" s="246"/>
      <c r="B366" s="246"/>
      <c r="C366" s="246"/>
      <c r="D366" s="246"/>
      <c r="E366" s="246"/>
      <c r="F366" s="246"/>
      <c r="G366" s="246"/>
      <c r="H366" s="246"/>
      <c r="I366" s="246"/>
      <c r="J366" s="246"/>
      <c r="K366" s="246"/>
      <c r="L366" s="246"/>
      <c r="M366" s="246"/>
      <c r="N366" s="246"/>
      <c r="O366" s="246"/>
      <c r="P366" s="246"/>
      <c r="Q366" s="246"/>
      <c r="R366" s="246"/>
      <c r="S366" s="246"/>
      <c r="T366" s="246"/>
      <c r="U366" s="246"/>
      <c r="V366" s="246"/>
      <c r="W366" s="246"/>
    </row>
    <row r="367" spans="1:23" ht="14.1">
      <c r="A367" s="246"/>
      <c r="B367" s="246"/>
      <c r="C367" s="246"/>
      <c r="D367" s="246"/>
      <c r="E367" s="246"/>
      <c r="F367" s="246"/>
      <c r="G367" s="246"/>
      <c r="H367" s="246"/>
      <c r="I367" s="246"/>
      <c r="J367" s="246"/>
      <c r="K367" s="246"/>
      <c r="L367" s="246"/>
      <c r="M367" s="246"/>
      <c r="N367" s="246"/>
      <c r="O367" s="246"/>
      <c r="P367" s="246"/>
      <c r="Q367" s="246"/>
      <c r="R367" s="246"/>
      <c r="S367" s="246"/>
      <c r="T367" s="246"/>
      <c r="U367" s="246"/>
      <c r="V367" s="246"/>
      <c r="W367" s="246"/>
    </row>
    <row r="368" spans="1:23" ht="14.1">
      <c r="A368" s="246"/>
      <c r="B368" s="246"/>
      <c r="C368" s="246"/>
      <c r="D368" s="246"/>
      <c r="E368" s="246"/>
      <c r="F368" s="246"/>
      <c r="G368" s="246"/>
      <c r="H368" s="246"/>
      <c r="I368" s="246"/>
      <c r="J368" s="246"/>
      <c r="K368" s="246"/>
      <c r="L368" s="246"/>
      <c r="M368" s="246"/>
      <c r="N368" s="246"/>
      <c r="O368" s="246"/>
      <c r="P368" s="246"/>
      <c r="Q368" s="246"/>
      <c r="R368" s="246"/>
      <c r="S368" s="246"/>
      <c r="T368" s="246"/>
      <c r="U368" s="246"/>
      <c r="V368" s="246"/>
      <c r="W368" s="246"/>
    </row>
    <row r="369" spans="1:23" ht="14.1">
      <c r="A369" s="246"/>
      <c r="B369" s="246"/>
      <c r="C369" s="246"/>
      <c r="D369" s="246"/>
      <c r="E369" s="246"/>
      <c r="F369" s="246"/>
      <c r="G369" s="246"/>
      <c r="H369" s="246"/>
      <c r="I369" s="246"/>
      <c r="J369" s="246"/>
      <c r="K369" s="246"/>
      <c r="L369" s="246"/>
      <c r="M369" s="246"/>
      <c r="N369" s="246"/>
      <c r="O369" s="246"/>
      <c r="P369" s="246"/>
      <c r="Q369" s="246"/>
      <c r="R369" s="246"/>
      <c r="S369" s="246"/>
      <c r="T369" s="246"/>
      <c r="U369" s="246"/>
      <c r="V369" s="246"/>
      <c r="W369" s="246"/>
    </row>
    <row r="370" spans="1:23" ht="14.1">
      <c r="A370" s="246"/>
      <c r="B370" s="246"/>
      <c r="C370" s="246"/>
      <c r="D370" s="246"/>
      <c r="E370" s="246"/>
      <c r="F370" s="246"/>
      <c r="G370" s="246"/>
      <c r="H370" s="246"/>
      <c r="I370" s="246"/>
      <c r="J370" s="246"/>
      <c r="K370" s="246"/>
      <c r="L370" s="246"/>
      <c r="M370" s="246"/>
      <c r="N370" s="246"/>
      <c r="O370" s="246"/>
      <c r="P370" s="246"/>
      <c r="Q370" s="246"/>
      <c r="R370" s="246"/>
      <c r="S370" s="246"/>
      <c r="T370" s="246"/>
      <c r="U370" s="246"/>
      <c r="V370" s="246"/>
      <c r="W370" s="246"/>
    </row>
    <row r="371" spans="1:23" ht="14.1">
      <c r="A371" s="246"/>
      <c r="B371" s="246"/>
      <c r="C371" s="246"/>
      <c r="D371" s="246"/>
      <c r="E371" s="246"/>
      <c r="F371" s="246"/>
      <c r="G371" s="246"/>
      <c r="H371" s="246"/>
      <c r="I371" s="246"/>
      <c r="J371" s="246"/>
      <c r="K371" s="246"/>
      <c r="L371" s="246"/>
      <c r="M371" s="246"/>
      <c r="N371" s="246"/>
      <c r="O371" s="246"/>
      <c r="P371" s="246"/>
      <c r="Q371" s="246"/>
      <c r="R371" s="246"/>
      <c r="S371" s="246"/>
      <c r="T371" s="246"/>
      <c r="U371" s="246"/>
      <c r="V371" s="246"/>
      <c r="W371" s="246"/>
    </row>
    <row r="372" spans="1:23" ht="14.1">
      <c r="A372" s="246"/>
      <c r="B372" s="246"/>
      <c r="C372" s="246"/>
      <c r="D372" s="246"/>
      <c r="E372" s="246"/>
      <c r="F372" s="246"/>
      <c r="G372" s="246"/>
      <c r="H372" s="246"/>
      <c r="I372" s="246"/>
      <c r="J372" s="246"/>
      <c r="K372" s="246"/>
      <c r="L372" s="246"/>
      <c r="M372" s="246"/>
      <c r="N372" s="246"/>
      <c r="O372" s="246"/>
      <c r="P372" s="246"/>
      <c r="Q372" s="246"/>
      <c r="R372" s="246"/>
      <c r="S372" s="246"/>
      <c r="T372" s="246"/>
      <c r="U372" s="246"/>
      <c r="V372" s="246"/>
      <c r="W372" s="246"/>
    </row>
    <row r="373" spans="1:23" ht="14.1">
      <c r="A373" s="246"/>
      <c r="B373" s="246"/>
      <c r="C373" s="246"/>
      <c r="D373" s="246"/>
      <c r="E373" s="246"/>
      <c r="F373" s="246"/>
      <c r="G373" s="246"/>
      <c r="H373" s="246"/>
      <c r="I373" s="246"/>
      <c r="J373" s="246"/>
      <c r="K373" s="246"/>
      <c r="L373" s="246"/>
      <c r="M373" s="246"/>
      <c r="N373" s="246"/>
      <c r="O373" s="246"/>
      <c r="P373" s="246"/>
      <c r="Q373" s="246"/>
      <c r="R373" s="246"/>
      <c r="S373" s="246"/>
      <c r="T373" s="246"/>
      <c r="U373" s="246"/>
      <c r="V373" s="246"/>
      <c r="W373" s="246"/>
    </row>
    <row r="374" spans="1:23" ht="14.1">
      <c r="A374" s="246"/>
      <c r="B374" s="246"/>
      <c r="C374" s="246"/>
      <c r="D374" s="246"/>
      <c r="E374" s="246"/>
      <c r="F374" s="246"/>
      <c r="G374" s="246"/>
      <c r="H374" s="246"/>
      <c r="I374" s="246"/>
      <c r="J374" s="246"/>
      <c r="K374" s="246"/>
      <c r="L374" s="246"/>
      <c r="M374" s="246"/>
      <c r="N374" s="246"/>
      <c r="O374" s="246"/>
      <c r="P374" s="246"/>
      <c r="Q374" s="246"/>
      <c r="R374" s="246"/>
      <c r="S374" s="246"/>
      <c r="T374" s="246"/>
      <c r="U374" s="246"/>
      <c r="V374" s="246"/>
      <c r="W374" s="246"/>
    </row>
    <row r="375" spans="1:23" ht="14.1">
      <c r="A375" s="246"/>
      <c r="B375" s="246"/>
      <c r="C375" s="246"/>
      <c r="D375" s="246"/>
      <c r="E375" s="246"/>
      <c r="F375" s="246"/>
      <c r="G375" s="246"/>
      <c r="H375" s="246"/>
      <c r="I375" s="246"/>
      <c r="J375" s="246"/>
      <c r="K375" s="246"/>
      <c r="L375" s="246"/>
      <c r="M375" s="246"/>
      <c r="N375" s="246"/>
      <c r="O375" s="246"/>
      <c r="P375" s="246"/>
      <c r="Q375" s="246"/>
      <c r="R375" s="246"/>
      <c r="S375" s="246"/>
      <c r="T375" s="246"/>
      <c r="U375" s="246"/>
      <c r="V375" s="246"/>
      <c r="W375" s="246"/>
    </row>
    <row r="376" spans="1:23" ht="14.1">
      <c r="A376" s="246"/>
      <c r="B376" s="246"/>
      <c r="C376" s="246"/>
      <c r="D376" s="246"/>
      <c r="E376" s="246"/>
      <c r="F376" s="246"/>
      <c r="G376" s="246"/>
      <c r="H376" s="246"/>
      <c r="I376" s="246"/>
      <c r="J376" s="246"/>
      <c r="K376" s="246"/>
      <c r="L376" s="246"/>
      <c r="M376" s="246"/>
      <c r="N376" s="246"/>
      <c r="O376" s="246"/>
      <c r="P376" s="246"/>
      <c r="Q376" s="246"/>
      <c r="R376" s="246"/>
      <c r="S376" s="246"/>
      <c r="T376" s="246"/>
      <c r="U376" s="246"/>
      <c r="V376" s="246"/>
      <c r="W376" s="246"/>
    </row>
    <row r="377" spans="1:23" ht="14.1">
      <c r="A377" s="246"/>
      <c r="B377" s="246"/>
      <c r="C377" s="246"/>
      <c r="D377" s="246"/>
      <c r="E377" s="246"/>
      <c r="F377" s="246"/>
      <c r="G377" s="246"/>
      <c r="H377" s="246"/>
      <c r="I377" s="246"/>
      <c r="J377" s="246"/>
      <c r="K377" s="246"/>
      <c r="L377" s="246"/>
      <c r="M377" s="246"/>
      <c r="N377" s="246"/>
      <c r="O377" s="246"/>
      <c r="P377" s="246"/>
      <c r="Q377" s="246"/>
      <c r="R377" s="246"/>
      <c r="S377" s="246"/>
      <c r="T377" s="246"/>
      <c r="U377" s="246"/>
      <c r="V377" s="246"/>
      <c r="W377" s="246"/>
    </row>
    <row r="378" spans="1:23" ht="14.1">
      <c r="A378" s="246"/>
      <c r="B378" s="246"/>
      <c r="C378" s="246"/>
      <c r="D378" s="246"/>
      <c r="E378" s="246"/>
      <c r="F378" s="246"/>
      <c r="G378" s="246"/>
      <c r="H378" s="246"/>
      <c r="I378" s="246"/>
      <c r="J378" s="246"/>
      <c r="K378" s="246"/>
      <c r="L378" s="246"/>
      <c r="M378" s="246"/>
      <c r="N378" s="246"/>
      <c r="O378" s="246"/>
      <c r="P378" s="246"/>
      <c r="Q378" s="246"/>
      <c r="R378" s="246"/>
      <c r="S378" s="246"/>
      <c r="T378" s="246"/>
      <c r="U378" s="246"/>
      <c r="V378" s="246"/>
      <c r="W378" s="246"/>
    </row>
    <row r="379" spans="1:23" ht="14.1">
      <c r="A379" s="246"/>
      <c r="B379" s="246"/>
      <c r="C379" s="246"/>
      <c r="D379" s="246"/>
      <c r="E379" s="246"/>
      <c r="F379" s="246"/>
      <c r="G379" s="246"/>
      <c r="H379" s="246"/>
      <c r="I379" s="246"/>
      <c r="J379" s="246"/>
      <c r="K379" s="246"/>
      <c r="L379" s="246"/>
      <c r="M379" s="246"/>
      <c r="N379" s="246"/>
      <c r="O379" s="246"/>
      <c r="P379" s="246"/>
      <c r="Q379" s="246"/>
      <c r="R379" s="246"/>
      <c r="S379" s="246"/>
      <c r="T379" s="246"/>
      <c r="U379" s="246"/>
      <c r="V379" s="246"/>
      <c r="W379" s="246"/>
    </row>
    <row r="380" spans="1:23" ht="14.1">
      <c r="A380" s="246"/>
      <c r="B380" s="246"/>
      <c r="C380" s="246"/>
      <c r="D380" s="246"/>
      <c r="E380" s="246"/>
      <c r="F380" s="246"/>
      <c r="G380" s="246"/>
      <c r="H380" s="246"/>
      <c r="I380" s="246"/>
      <c r="J380" s="246"/>
      <c r="K380" s="246"/>
      <c r="L380" s="246"/>
      <c r="M380" s="246"/>
      <c r="N380" s="246"/>
      <c r="O380" s="246"/>
      <c r="P380" s="246"/>
      <c r="Q380" s="246"/>
      <c r="R380" s="246"/>
      <c r="S380" s="246"/>
      <c r="T380" s="246"/>
      <c r="U380" s="246"/>
      <c r="V380" s="246"/>
      <c r="W380" s="246"/>
    </row>
    <row r="381" spans="1:23" ht="14.1">
      <c r="A381" s="246"/>
      <c r="B381" s="246"/>
      <c r="C381" s="246"/>
      <c r="D381" s="246"/>
      <c r="E381" s="246"/>
      <c r="F381" s="246"/>
      <c r="G381" s="246"/>
      <c r="H381" s="246"/>
      <c r="I381" s="246"/>
      <c r="J381" s="246"/>
      <c r="K381" s="246"/>
      <c r="L381" s="246"/>
      <c r="M381" s="246"/>
      <c r="N381" s="246"/>
      <c r="O381" s="246"/>
      <c r="P381" s="246"/>
      <c r="Q381" s="246"/>
      <c r="R381" s="246"/>
      <c r="S381" s="246"/>
      <c r="T381" s="246"/>
      <c r="U381" s="246"/>
      <c r="V381" s="246"/>
      <c r="W381" s="246"/>
    </row>
    <row r="382" spans="1:23" ht="14.1">
      <c r="A382" s="246"/>
      <c r="B382" s="246"/>
      <c r="C382" s="246"/>
      <c r="D382" s="246"/>
      <c r="E382" s="246"/>
      <c r="F382" s="246"/>
      <c r="G382" s="246"/>
      <c r="H382" s="246"/>
      <c r="I382" s="246"/>
      <c r="J382" s="246"/>
      <c r="K382" s="246"/>
      <c r="L382" s="246"/>
      <c r="M382" s="246"/>
      <c r="N382" s="246"/>
      <c r="O382" s="246"/>
      <c r="P382" s="246"/>
      <c r="Q382" s="246"/>
      <c r="R382" s="246"/>
      <c r="S382" s="246"/>
      <c r="T382" s="246"/>
      <c r="U382" s="246"/>
      <c r="V382" s="246"/>
      <c r="W382" s="246"/>
    </row>
    <row r="383" spans="1:23" ht="14.1">
      <c r="A383" s="246"/>
      <c r="B383" s="246"/>
      <c r="C383" s="246"/>
      <c r="D383" s="246"/>
      <c r="E383" s="246"/>
      <c r="F383" s="246"/>
      <c r="G383" s="246"/>
      <c r="H383" s="246"/>
      <c r="I383" s="246"/>
      <c r="J383" s="246"/>
      <c r="K383" s="246"/>
      <c r="L383" s="246"/>
      <c r="M383" s="246"/>
      <c r="N383" s="246"/>
      <c r="O383" s="246"/>
      <c r="P383" s="246"/>
      <c r="Q383" s="246"/>
      <c r="R383" s="246"/>
      <c r="S383" s="246"/>
      <c r="T383" s="246"/>
      <c r="U383" s="246"/>
      <c r="V383" s="246"/>
      <c r="W383" s="246"/>
    </row>
    <row r="384" spans="1:23" ht="14.1">
      <c r="A384" s="246"/>
      <c r="B384" s="246"/>
      <c r="C384" s="246"/>
      <c r="D384" s="246"/>
      <c r="E384" s="246"/>
      <c r="F384" s="246"/>
      <c r="G384" s="246"/>
      <c r="H384" s="246"/>
      <c r="I384" s="246"/>
      <c r="J384" s="246"/>
      <c r="K384" s="246"/>
      <c r="L384" s="246"/>
      <c r="M384" s="246"/>
      <c r="N384" s="246"/>
      <c r="O384" s="246"/>
      <c r="P384" s="246"/>
      <c r="Q384" s="246"/>
      <c r="R384" s="246"/>
      <c r="S384" s="246"/>
      <c r="T384" s="246"/>
      <c r="U384" s="246"/>
      <c r="V384" s="246"/>
      <c r="W384" s="246"/>
    </row>
    <row r="385" spans="1:23" ht="14.1">
      <c r="A385" s="246"/>
      <c r="B385" s="246"/>
      <c r="C385" s="246"/>
      <c r="D385" s="246"/>
      <c r="E385" s="246"/>
      <c r="F385" s="246"/>
      <c r="G385" s="246"/>
      <c r="H385" s="246"/>
      <c r="I385" s="246"/>
      <c r="J385" s="246"/>
      <c r="K385" s="246"/>
      <c r="L385" s="246"/>
      <c r="M385" s="246"/>
      <c r="N385" s="246"/>
      <c r="O385" s="246"/>
      <c r="P385" s="246"/>
      <c r="Q385" s="246"/>
      <c r="R385" s="246"/>
      <c r="S385" s="246"/>
      <c r="T385" s="246"/>
      <c r="U385" s="246"/>
      <c r="V385" s="246"/>
      <c r="W385" s="246"/>
    </row>
    <row r="386" spans="1:23" ht="14.1">
      <c r="A386" s="246"/>
      <c r="B386" s="246"/>
      <c r="C386" s="246"/>
      <c r="D386" s="246"/>
      <c r="E386" s="246"/>
      <c r="F386" s="246"/>
      <c r="G386" s="246"/>
      <c r="H386" s="246"/>
      <c r="I386" s="246"/>
      <c r="J386" s="246"/>
      <c r="K386" s="246"/>
      <c r="L386" s="246"/>
      <c r="M386" s="246"/>
      <c r="N386" s="246"/>
      <c r="O386" s="246"/>
      <c r="P386" s="246"/>
      <c r="Q386" s="246"/>
      <c r="R386" s="246"/>
      <c r="S386" s="246"/>
      <c r="T386" s="246"/>
      <c r="U386" s="246"/>
      <c r="V386" s="246"/>
      <c r="W386" s="246"/>
    </row>
    <row r="387" spans="1:23" ht="14.1">
      <c r="A387" s="246"/>
      <c r="B387" s="246"/>
      <c r="C387" s="246"/>
      <c r="D387" s="246"/>
      <c r="E387" s="246"/>
      <c r="F387" s="246"/>
      <c r="G387" s="246"/>
      <c r="H387" s="246"/>
      <c r="I387" s="246"/>
      <c r="J387" s="246"/>
      <c r="K387" s="246"/>
      <c r="L387" s="246"/>
      <c r="M387" s="246"/>
      <c r="N387" s="246"/>
      <c r="O387" s="246"/>
      <c r="P387" s="246"/>
      <c r="Q387" s="246"/>
      <c r="R387" s="246"/>
      <c r="S387" s="246"/>
      <c r="T387" s="246"/>
      <c r="U387" s="246"/>
      <c r="V387" s="246"/>
      <c r="W387" s="246"/>
    </row>
    <row r="388" spans="1:23" ht="14.1">
      <c r="A388" s="246"/>
      <c r="B388" s="246"/>
      <c r="C388" s="246"/>
      <c r="D388" s="246"/>
      <c r="E388" s="246"/>
      <c r="F388" s="246"/>
      <c r="G388" s="246"/>
      <c r="H388" s="246"/>
      <c r="I388" s="246"/>
      <c r="J388" s="246"/>
      <c r="K388" s="246"/>
      <c r="L388" s="246"/>
      <c r="M388" s="246"/>
      <c r="N388" s="246"/>
      <c r="O388" s="246"/>
      <c r="P388" s="246"/>
      <c r="Q388" s="246"/>
      <c r="R388" s="246"/>
      <c r="S388" s="246"/>
      <c r="T388" s="246"/>
      <c r="U388" s="246"/>
      <c r="V388" s="246"/>
      <c r="W388" s="246"/>
    </row>
    <row r="389" spans="1:23" ht="14.1">
      <c r="A389" s="246"/>
      <c r="B389" s="246"/>
      <c r="C389" s="246"/>
      <c r="D389" s="246"/>
      <c r="E389" s="246"/>
      <c r="F389" s="246"/>
      <c r="G389" s="246"/>
      <c r="H389" s="246"/>
      <c r="I389" s="246"/>
      <c r="J389" s="246"/>
      <c r="K389" s="246"/>
      <c r="L389" s="246"/>
      <c r="M389" s="246"/>
      <c r="N389" s="246"/>
      <c r="O389" s="246"/>
      <c r="P389" s="246"/>
      <c r="Q389" s="246"/>
      <c r="R389" s="246"/>
      <c r="S389" s="246"/>
      <c r="T389" s="246"/>
      <c r="U389" s="246"/>
      <c r="V389" s="246"/>
      <c r="W389" s="246"/>
    </row>
    <row r="390" spans="1:23" ht="14.1">
      <c r="A390" s="246"/>
      <c r="B390" s="246"/>
      <c r="C390" s="246"/>
      <c r="D390" s="246"/>
      <c r="E390" s="246"/>
      <c r="F390" s="246"/>
      <c r="G390" s="246"/>
      <c r="H390" s="246"/>
      <c r="I390" s="246"/>
      <c r="J390" s="246"/>
      <c r="K390" s="246"/>
      <c r="L390" s="246"/>
      <c r="M390" s="246"/>
      <c r="N390" s="246"/>
      <c r="O390" s="246"/>
      <c r="P390" s="246"/>
      <c r="Q390" s="246"/>
      <c r="R390" s="246"/>
      <c r="S390" s="246"/>
      <c r="T390" s="246"/>
      <c r="U390" s="246"/>
      <c r="V390" s="246"/>
      <c r="W390" s="246"/>
    </row>
    <row r="391" spans="1:23" ht="14.1">
      <c r="A391" s="246"/>
      <c r="B391" s="246"/>
      <c r="C391" s="246"/>
      <c r="D391" s="246"/>
      <c r="E391" s="246"/>
      <c r="F391" s="246"/>
      <c r="G391" s="246"/>
      <c r="H391" s="246"/>
      <c r="I391" s="246"/>
      <c r="J391" s="246"/>
      <c r="K391" s="246"/>
      <c r="L391" s="246"/>
      <c r="M391" s="246"/>
      <c r="N391" s="246"/>
      <c r="O391" s="246"/>
      <c r="P391" s="246"/>
      <c r="Q391" s="246"/>
      <c r="R391" s="246"/>
      <c r="S391" s="246"/>
      <c r="T391" s="246"/>
      <c r="U391" s="246"/>
      <c r="V391" s="246"/>
      <c r="W391" s="246"/>
    </row>
    <row r="392" spans="1:23" ht="14.1">
      <c r="A392" s="246"/>
      <c r="B392" s="246"/>
      <c r="C392" s="246"/>
      <c r="D392" s="246"/>
      <c r="E392" s="246"/>
      <c r="F392" s="246"/>
      <c r="G392" s="246"/>
      <c r="H392" s="246"/>
      <c r="I392" s="246"/>
      <c r="J392" s="246"/>
      <c r="K392" s="246"/>
      <c r="L392" s="246"/>
      <c r="M392" s="246"/>
      <c r="N392" s="246"/>
      <c r="O392" s="246"/>
      <c r="P392" s="246"/>
      <c r="Q392" s="246"/>
      <c r="R392" s="246"/>
      <c r="S392" s="246"/>
      <c r="T392" s="246"/>
      <c r="U392" s="246"/>
      <c r="V392" s="246"/>
      <c r="W392" s="246"/>
    </row>
    <row r="393" spans="1:23" ht="14.1">
      <c r="A393" s="246"/>
      <c r="B393" s="246"/>
      <c r="C393" s="246"/>
      <c r="D393" s="246"/>
      <c r="E393" s="246"/>
      <c r="F393" s="246"/>
      <c r="G393" s="246"/>
      <c r="H393" s="246"/>
      <c r="I393" s="246"/>
      <c r="J393" s="246"/>
      <c r="K393" s="246"/>
      <c r="L393" s="246"/>
      <c r="M393" s="246"/>
      <c r="N393" s="246"/>
      <c r="O393" s="246"/>
      <c r="P393" s="246"/>
      <c r="Q393" s="246"/>
      <c r="R393" s="246"/>
      <c r="S393" s="246"/>
      <c r="T393" s="246"/>
      <c r="U393" s="246"/>
      <c r="V393" s="246"/>
      <c r="W393" s="246"/>
    </row>
    <row r="394" spans="1:23" ht="14.1">
      <c r="A394" s="246"/>
      <c r="B394" s="246"/>
      <c r="C394" s="246"/>
      <c r="D394" s="246"/>
      <c r="E394" s="246"/>
      <c r="F394" s="246"/>
      <c r="G394" s="246"/>
      <c r="H394" s="246"/>
      <c r="I394" s="246"/>
      <c r="J394" s="246"/>
      <c r="K394" s="246"/>
      <c r="L394" s="246"/>
      <c r="M394" s="246"/>
      <c r="N394" s="246"/>
      <c r="O394" s="246"/>
      <c r="P394" s="246"/>
      <c r="Q394" s="246"/>
      <c r="R394" s="246"/>
      <c r="S394" s="246"/>
      <c r="T394" s="246"/>
      <c r="U394" s="246"/>
      <c r="V394" s="246"/>
      <c r="W394" s="246"/>
    </row>
    <row r="395" spans="1:23" ht="14.1">
      <c r="A395" s="246"/>
      <c r="B395" s="246"/>
      <c r="C395" s="246"/>
      <c r="D395" s="246"/>
      <c r="E395" s="246"/>
      <c r="F395" s="246"/>
      <c r="G395" s="246"/>
      <c r="H395" s="246"/>
      <c r="I395" s="246"/>
      <c r="J395" s="246"/>
      <c r="K395" s="246"/>
      <c r="L395" s="246"/>
      <c r="M395" s="246"/>
      <c r="N395" s="246"/>
      <c r="O395" s="246"/>
      <c r="P395" s="246"/>
      <c r="Q395" s="246"/>
      <c r="R395" s="246"/>
      <c r="S395" s="246"/>
      <c r="T395" s="246"/>
      <c r="U395" s="246"/>
      <c r="V395" s="246"/>
      <c r="W395" s="246"/>
    </row>
    <row r="396" spans="1:23" ht="14.1">
      <c r="A396" s="246"/>
      <c r="B396" s="246"/>
      <c r="C396" s="246"/>
      <c r="D396" s="246"/>
      <c r="E396" s="246"/>
      <c r="F396" s="246"/>
      <c r="G396" s="246"/>
      <c r="H396" s="246"/>
      <c r="I396" s="246"/>
      <c r="J396" s="246"/>
      <c r="K396" s="246"/>
      <c r="L396" s="246"/>
      <c r="M396" s="246"/>
      <c r="N396" s="246"/>
      <c r="O396" s="246"/>
      <c r="P396" s="246"/>
      <c r="Q396" s="246"/>
      <c r="R396" s="246"/>
      <c r="S396" s="246"/>
      <c r="T396" s="246"/>
      <c r="U396" s="246"/>
      <c r="V396" s="246"/>
      <c r="W396" s="246"/>
    </row>
    <row r="397" spans="1:23" ht="14.1">
      <c r="A397" s="246"/>
      <c r="B397" s="246"/>
      <c r="C397" s="246"/>
      <c r="D397" s="246"/>
      <c r="E397" s="246"/>
      <c r="F397" s="246"/>
      <c r="G397" s="246"/>
      <c r="H397" s="246"/>
      <c r="I397" s="246"/>
      <c r="J397" s="246"/>
      <c r="K397" s="246"/>
      <c r="L397" s="246"/>
      <c r="M397" s="246"/>
      <c r="N397" s="246"/>
      <c r="O397" s="246"/>
      <c r="P397" s="246"/>
      <c r="Q397" s="246"/>
      <c r="R397" s="246"/>
      <c r="S397" s="246"/>
      <c r="T397" s="246"/>
      <c r="U397" s="246"/>
      <c r="V397" s="246"/>
      <c r="W397" s="246"/>
    </row>
    <row r="398" spans="1:23" ht="14.1">
      <c r="A398" s="246"/>
      <c r="B398" s="246"/>
      <c r="C398" s="246"/>
      <c r="D398" s="246"/>
      <c r="E398" s="246"/>
      <c r="F398" s="246"/>
      <c r="G398" s="246"/>
      <c r="H398" s="246"/>
      <c r="I398" s="246"/>
      <c r="J398" s="246"/>
      <c r="K398" s="246"/>
      <c r="L398" s="246"/>
      <c r="M398" s="246"/>
      <c r="N398" s="246"/>
      <c r="O398" s="246"/>
      <c r="P398" s="246"/>
      <c r="Q398" s="246"/>
      <c r="R398" s="246"/>
      <c r="S398" s="246"/>
      <c r="T398" s="246"/>
      <c r="U398" s="246"/>
      <c r="V398" s="246"/>
      <c r="W398" s="246"/>
    </row>
    <row r="399" spans="1:23" ht="14.1">
      <c r="A399" s="246"/>
      <c r="B399" s="246"/>
      <c r="C399" s="246"/>
      <c r="D399" s="246"/>
      <c r="E399" s="246"/>
      <c r="F399" s="246"/>
      <c r="G399" s="246"/>
      <c r="H399" s="246"/>
      <c r="I399" s="246"/>
      <c r="J399" s="246"/>
      <c r="K399" s="246"/>
      <c r="L399" s="246"/>
      <c r="M399" s="246"/>
      <c r="N399" s="246"/>
      <c r="O399" s="246"/>
      <c r="P399" s="246"/>
      <c r="Q399" s="246"/>
      <c r="R399" s="246"/>
      <c r="S399" s="246"/>
      <c r="T399" s="246"/>
      <c r="U399" s="246"/>
      <c r="V399" s="246"/>
      <c r="W399" s="246"/>
    </row>
    <row r="400" spans="1:23" ht="14.1">
      <c r="A400" s="246"/>
      <c r="B400" s="246"/>
      <c r="C400" s="246"/>
      <c r="D400" s="246"/>
      <c r="E400" s="246"/>
      <c r="F400" s="246"/>
      <c r="G400" s="246"/>
      <c r="H400" s="246"/>
      <c r="I400" s="246"/>
      <c r="J400" s="246"/>
      <c r="K400" s="246"/>
      <c r="L400" s="246"/>
      <c r="M400" s="246"/>
      <c r="N400" s="246"/>
      <c r="O400" s="246"/>
      <c r="P400" s="246"/>
      <c r="Q400" s="246"/>
      <c r="R400" s="246"/>
      <c r="S400" s="246"/>
      <c r="T400" s="246"/>
      <c r="U400" s="246"/>
      <c r="V400" s="246"/>
      <c r="W400" s="246"/>
    </row>
    <row r="401" spans="1:23" ht="14.1">
      <c r="A401" s="246"/>
      <c r="B401" s="246"/>
      <c r="C401" s="246"/>
      <c r="D401" s="246"/>
      <c r="E401" s="246"/>
      <c r="F401" s="246"/>
      <c r="G401" s="246"/>
      <c r="H401" s="246"/>
      <c r="I401" s="246"/>
      <c r="J401" s="246"/>
      <c r="K401" s="246"/>
      <c r="L401" s="246"/>
      <c r="M401" s="246"/>
      <c r="N401" s="246"/>
      <c r="O401" s="246"/>
      <c r="P401" s="246"/>
      <c r="Q401" s="246"/>
      <c r="R401" s="246"/>
      <c r="S401" s="246"/>
      <c r="T401" s="246"/>
      <c r="U401" s="246"/>
      <c r="V401" s="246"/>
      <c r="W401" s="246"/>
    </row>
    <row r="402" spans="1:23" ht="14.1">
      <c r="A402" s="246"/>
      <c r="B402" s="246"/>
      <c r="C402" s="246"/>
      <c r="D402" s="246"/>
      <c r="E402" s="246"/>
      <c r="F402" s="246"/>
      <c r="G402" s="246"/>
      <c r="H402" s="246"/>
      <c r="I402" s="246"/>
      <c r="J402" s="246"/>
      <c r="K402" s="246"/>
      <c r="L402" s="246"/>
      <c r="M402" s="246"/>
      <c r="N402" s="246"/>
      <c r="O402" s="246"/>
      <c r="P402" s="246"/>
      <c r="Q402" s="246"/>
      <c r="R402" s="246"/>
      <c r="S402" s="246"/>
      <c r="T402" s="246"/>
      <c r="U402" s="246"/>
      <c r="V402" s="246"/>
      <c r="W402" s="246"/>
    </row>
    <row r="403" spans="1:23" ht="14.1">
      <c r="A403" s="246"/>
      <c r="B403" s="246"/>
      <c r="C403" s="246"/>
      <c r="D403" s="246"/>
      <c r="E403" s="246"/>
      <c r="F403" s="246"/>
      <c r="G403" s="246"/>
      <c r="H403" s="246"/>
      <c r="I403" s="246"/>
      <c r="J403" s="246"/>
      <c r="K403" s="246"/>
      <c r="L403" s="246"/>
      <c r="M403" s="246"/>
      <c r="N403" s="246"/>
      <c r="O403" s="246"/>
      <c r="P403" s="246"/>
      <c r="Q403" s="246"/>
      <c r="R403" s="246"/>
      <c r="S403" s="246"/>
      <c r="T403" s="246"/>
      <c r="U403" s="246"/>
      <c r="V403" s="246"/>
      <c r="W403" s="246"/>
    </row>
    <row r="404" spans="1:23" ht="14.1">
      <c r="A404" s="246"/>
      <c r="B404" s="246"/>
      <c r="C404" s="246"/>
      <c r="D404" s="246"/>
      <c r="E404" s="246"/>
      <c r="F404" s="246"/>
      <c r="G404" s="246"/>
      <c r="H404" s="246"/>
      <c r="I404" s="246"/>
      <c r="J404" s="246"/>
      <c r="K404" s="246"/>
      <c r="L404" s="246"/>
      <c r="M404" s="246"/>
      <c r="N404" s="246"/>
      <c r="O404" s="246"/>
      <c r="P404" s="246"/>
      <c r="Q404" s="246"/>
      <c r="R404" s="246"/>
      <c r="S404" s="246"/>
      <c r="T404" s="246"/>
      <c r="U404" s="246"/>
      <c r="V404" s="246"/>
      <c r="W404" s="246"/>
    </row>
    <row r="405" spans="1:23" ht="14.1">
      <c r="A405" s="246"/>
      <c r="B405" s="246"/>
      <c r="C405" s="246"/>
      <c r="D405" s="246"/>
      <c r="E405" s="246"/>
      <c r="F405" s="246"/>
      <c r="G405" s="246"/>
      <c r="H405" s="246"/>
      <c r="I405" s="246"/>
      <c r="J405" s="246"/>
      <c r="K405" s="246"/>
      <c r="L405" s="246"/>
      <c r="M405" s="246"/>
      <c r="N405" s="246"/>
      <c r="O405" s="246"/>
      <c r="P405" s="246"/>
      <c r="Q405" s="246"/>
      <c r="R405" s="246"/>
      <c r="S405" s="246"/>
      <c r="T405" s="246"/>
      <c r="U405" s="246"/>
      <c r="V405" s="246"/>
      <c r="W405" s="246"/>
    </row>
    <row r="406" spans="1:23" ht="14.1">
      <c r="A406" s="246"/>
      <c r="B406" s="246"/>
      <c r="C406" s="246"/>
      <c r="D406" s="246"/>
      <c r="E406" s="246"/>
      <c r="F406" s="246"/>
      <c r="G406" s="246"/>
      <c r="H406" s="246"/>
      <c r="I406" s="246"/>
      <c r="J406" s="246"/>
      <c r="K406" s="246"/>
      <c r="L406" s="246"/>
      <c r="M406" s="246"/>
      <c r="N406" s="246"/>
      <c r="O406" s="246"/>
      <c r="P406" s="246"/>
      <c r="Q406" s="246"/>
      <c r="R406" s="246"/>
      <c r="S406" s="246"/>
      <c r="T406" s="246"/>
      <c r="U406" s="246"/>
      <c r="V406" s="246"/>
      <c r="W406" s="246"/>
    </row>
    <row r="407" spans="1:23" ht="14.1">
      <c r="A407" s="246"/>
      <c r="B407" s="246"/>
      <c r="C407" s="246"/>
      <c r="D407" s="246"/>
      <c r="E407" s="246"/>
      <c r="F407" s="246"/>
      <c r="G407" s="246"/>
      <c r="H407" s="246"/>
      <c r="I407" s="246"/>
      <c r="J407" s="246"/>
      <c r="K407" s="246"/>
      <c r="L407" s="246"/>
      <c r="M407" s="246"/>
      <c r="N407" s="246"/>
      <c r="O407" s="246"/>
      <c r="P407" s="246"/>
      <c r="Q407" s="246"/>
      <c r="R407" s="246"/>
      <c r="S407" s="246"/>
      <c r="T407" s="246"/>
      <c r="U407" s="246"/>
      <c r="V407" s="246"/>
      <c r="W407" s="246"/>
    </row>
    <row r="408" spans="1:23" ht="14.1">
      <c r="A408" s="246"/>
      <c r="B408" s="246"/>
      <c r="C408" s="246"/>
      <c r="D408" s="246"/>
      <c r="E408" s="246"/>
      <c r="F408" s="246"/>
      <c r="G408" s="246"/>
      <c r="H408" s="246"/>
      <c r="I408" s="246"/>
      <c r="J408" s="246"/>
      <c r="K408" s="246"/>
      <c r="L408" s="246"/>
      <c r="M408" s="246"/>
      <c r="N408" s="246"/>
      <c r="O408" s="246"/>
      <c r="P408" s="246"/>
      <c r="Q408" s="246"/>
      <c r="R408" s="246"/>
      <c r="S408" s="246"/>
      <c r="T408" s="246"/>
      <c r="U408" s="246"/>
      <c r="V408" s="246"/>
      <c r="W408" s="246"/>
    </row>
    <row r="409" spans="1:23" ht="14.1">
      <c r="A409" s="246"/>
      <c r="B409" s="246"/>
      <c r="C409" s="246"/>
      <c r="D409" s="246"/>
      <c r="E409" s="246"/>
      <c r="F409" s="246"/>
      <c r="G409" s="246"/>
      <c r="H409" s="246"/>
      <c r="I409" s="246"/>
      <c r="J409" s="246"/>
      <c r="K409" s="246"/>
      <c r="L409" s="246"/>
      <c r="M409" s="246"/>
      <c r="N409" s="246"/>
      <c r="O409" s="246"/>
      <c r="P409" s="246"/>
      <c r="Q409" s="246"/>
      <c r="R409" s="246"/>
      <c r="S409" s="246"/>
      <c r="T409" s="246"/>
      <c r="U409" s="246"/>
      <c r="V409" s="246"/>
      <c r="W409" s="246"/>
    </row>
    <row r="410" spans="1:23" ht="14.1">
      <c r="A410" s="246"/>
      <c r="B410" s="246"/>
      <c r="C410" s="246"/>
      <c r="D410" s="246"/>
      <c r="E410" s="246"/>
      <c r="F410" s="246"/>
      <c r="G410" s="246"/>
      <c r="H410" s="246"/>
      <c r="I410" s="246"/>
      <c r="J410" s="246"/>
      <c r="K410" s="246"/>
      <c r="L410" s="246"/>
      <c r="M410" s="246"/>
      <c r="N410" s="246"/>
      <c r="O410" s="246"/>
      <c r="P410" s="246"/>
      <c r="Q410" s="246"/>
      <c r="R410" s="246"/>
      <c r="S410" s="246"/>
      <c r="T410" s="246"/>
      <c r="U410" s="246"/>
      <c r="V410" s="246"/>
      <c r="W410" s="246"/>
    </row>
    <row r="411" spans="1:23" ht="14.1">
      <c r="A411" s="246"/>
      <c r="B411" s="246"/>
      <c r="C411" s="246"/>
      <c r="D411" s="246"/>
      <c r="E411" s="246"/>
      <c r="F411" s="246"/>
      <c r="G411" s="246"/>
      <c r="H411" s="246"/>
      <c r="I411" s="246"/>
      <c r="J411" s="246"/>
      <c r="K411" s="246"/>
      <c r="L411" s="246"/>
      <c r="M411" s="246"/>
      <c r="N411" s="246"/>
      <c r="O411" s="246"/>
      <c r="P411" s="246"/>
      <c r="Q411" s="246"/>
      <c r="R411" s="246"/>
      <c r="S411" s="246"/>
      <c r="T411" s="246"/>
      <c r="U411" s="246"/>
      <c r="V411" s="246"/>
      <c r="W411" s="246"/>
    </row>
    <row r="412" spans="1:23" ht="14.1">
      <c r="A412" s="246"/>
      <c r="B412" s="246"/>
      <c r="C412" s="246"/>
      <c r="D412" s="246"/>
      <c r="E412" s="246"/>
      <c r="F412" s="246"/>
      <c r="G412" s="246"/>
      <c r="H412" s="246"/>
      <c r="I412" s="246"/>
      <c r="J412" s="246"/>
      <c r="K412" s="246"/>
      <c r="L412" s="246"/>
      <c r="M412" s="246"/>
      <c r="N412" s="246"/>
      <c r="O412" s="246"/>
      <c r="P412" s="246"/>
      <c r="Q412" s="246"/>
      <c r="R412" s="246"/>
      <c r="S412" s="246"/>
      <c r="T412" s="246"/>
      <c r="U412" s="246"/>
      <c r="V412" s="246"/>
      <c r="W412" s="246"/>
    </row>
    <row r="413" spans="1:23" ht="14.1">
      <c r="A413" s="246"/>
      <c r="B413" s="246"/>
      <c r="C413" s="246"/>
      <c r="D413" s="246"/>
      <c r="E413" s="246"/>
      <c r="F413" s="246"/>
      <c r="G413" s="246"/>
      <c r="H413" s="246"/>
      <c r="I413" s="246"/>
      <c r="J413" s="246"/>
      <c r="K413" s="246"/>
      <c r="L413" s="246"/>
      <c r="M413" s="246"/>
      <c r="N413" s="246"/>
      <c r="O413" s="246"/>
      <c r="P413" s="246"/>
      <c r="Q413" s="246"/>
      <c r="R413" s="246"/>
      <c r="S413" s="246"/>
      <c r="T413" s="246"/>
      <c r="U413" s="246"/>
      <c r="V413" s="246"/>
      <c r="W413" s="246"/>
    </row>
    <row r="414" spans="1:23" ht="14.1">
      <c r="A414" s="246"/>
      <c r="B414" s="246"/>
      <c r="C414" s="246"/>
      <c r="D414" s="246"/>
      <c r="E414" s="246"/>
      <c r="F414" s="246"/>
      <c r="G414" s="246"/>
      <c r="H414" s="246"/>
      <c r="I414" s="246"/>
      <c r="J414" s="246"/>
      <c r="K414" s="246"/>
      <c r="L414" s="246"/>
      <c r="M414" s="246"/>
      <c r="N414" s="246"/>
      <c r="O414" s="246"/>
      <c r="P414" s="246"/>
      <c r="Q414" s="246"/>
      <c r="R414" s="246"/>
      <c r="S414" s="246"/>
      <c r="T414" s="246"/>
      <c r="U414" s="246"/>
      <c r="V414" s="246"/>
      <c r="W414" s="246"/>
    </row>
    <row r="415" spans="1:23" ht="14.1">
      <c r="A415" s="246"/>
      <c r="B415" s="246"/>
      <c r="C415" s="246"/>
      <c r="D415" s="246"/>
      <c r="E415" s="246"/>
      <c r="F415" s="246"/>
      <c r="G415" s="246"/>
      <c r="H415" s="246"/>
      <c r="I415" s="246"/>
      <c r="J415" s="246"/>
      <c r="K415" s="246"/>
      <c r="L415" s="246"/>
      <c r="M415" s="246"/>
      <c r="N415" s="246"/>
      <c r="O415" s="246"/>
      <c r="P415" s="246"/>
      <c r="Q415" s="246"/>
      <c r="R415" s="246"/>
      <c r="S415" s="246"/>
      <c r="T415" s="246"/>
      <c r="U415" s="246"/>
      <c r="V415" s="246"/>
      <c r="W415" s="246"/>
    </row>
    <row r="416" spans="1:23" ht="14.1">
      <c r="A416" s="246"/>
      <c r="B416" s="246"/>
      <c r="C416" s="246"/>
      <c r="D416" s="246"/>
      <c r="E416" s="246"/>
      <c r="F416" s="246"/>
      <c r="G416" s="246"/>
      <c r="H416" s="246"/>
      <c r="I416" s="246"/>
      <c r="J416" s="246"/>
      <c r="K416" s="246"/>
      <c r="L416" s="246"/>
      <c r="M416" s="246"/>
      <c r="N416" s="246"/>
      <c r="O416" s="246"/>
      <c r="P416" s="246"/>
      <c r="Q416" s="246"/>
      <c r="R416" s="246"/>
      <c r="S416" s="246"/>
      <c r="T416" s="246"/>
      <c r="U416" s="246"/>
      <c r="V416" s="246"/>
      <c r="W416" s="246"/>
    </row>
    <row r="417" spans="1:23" ht="14.1">
      <c r="A417" s="246"/>
      <c r="B417" s="246"/>
      <c r="C417" s="246"/>
      <c r="D417" s="246"/>
      <c r="E417" s="246"/>
      <c r="F417" s="246"/>
      <c r="G417" s="246"/>
      <c r="H417" s="246"/>
      <c r="I417" s="246"/>
      <c r="J417" s="246"/>
      <c r="K417" s="246"/>
      <c r="L417" s="246"/>
      <c r="M417" s="246"/>
      <c r="N417" s="246"/>
      <c r="O417" s="246"/>
      <c r="P417" s="246"/>
      <c r="Q417" s="246"/>
      <c r="R417" s="246"/>
      <c r="S417" s="246"/>
      <c r="T417" s="246"/>
      <c r="U417" s="246"/>
      <c r="V417" s="246"/>
      <c r="W417" s="246"/>
    </row>
    <row r="418" spans="1:23" ht="14.1">
      <c r="A418" s="246"/>
      <c r="B418" s="246"/>
      <c r="C418" s="246"/>
      <c r="D418" s="246"/>
      <c r="E418" s="246"/>
      <c r="F418" s="246"/>
      <c r="G418" s="246"/>
      <c r="H418" s="246"/>
      <c r="I418" s="246"/>
      <c r="J418" s="246"/>
      <c r="K418" s="246"/>
      <c r="L418" s="246"/>
      <c r="M418" s="246"/>
      <c r="N418" s="246"/>
      <c r="O418" s="246"/>
      <c r="P418" s="246"/>
      <c r="Q418" s="246"/>
      <c r="R418" s="246"/>
      <c r="S418" s="246"/>
      <c r="T418" s="246"/>
      <c r="U418" s="246"/>
      <c r="V418" s="246"/>
      <c r="W418" s="246"/>
    </row>
    <row r="419" spans="1:23" ht="14.1">
      <c r="A419" s="246"/>
      <c r="B419" s="246"/>
      <c r="C419" s="246"/>
      <c r="D419" s="246"/>
      <c r="E419" s="246"/>
      <c r="F419" s="246"/>
      <c r="G419" s="246"/>
      <c r="H419" s="246"/>
      <c r="I419" s="246"/>
      <c r="J419" s="246"/>
      <c r="K419" s="246"/>
      <c r="L419" s="246"/>
      <c r="M419" s="246"/>
      <c r="N419" s="246"/>
      <c r="O419" s="246"/>
      <c r="P419" s="246"/>
      <c r="Q419" s="246"/>
      <c r="R419" s="246"/>
      <c r="S419" s="246"/>
      <c r="T419" s="246"/>
      <c r="U419" s="246"/>
      <c r="V419" s="246"/>
      <c r="W419" s="246"/>
    </row>
    <row r="420" spans="1:23" ht="14.1">
      <c r="A420" s="246"/>
      <c r="B420" s="246"/>
      <c r="C420" s="246"/>
      <c r="D420" s="246"/>
      <c r="E420" s="246"/>
      <c r="F420" s="246"/>
      <c r="G420" s="246"/>
      <c r="H420" s="246"/>
      <c r="I420" s="246"/>
      <c r="J420" s="246"/>
      <c r="K420" s="246"/>
      <c r="L420" s="246"/>
      <c r="M420" s="246"/>
      <c r="N420" s="246"/>
      <c r="O420" s="246"/>
      <c r="P420" s="246"/>
      <c r="Q420" s="246"/>
      <c r="R420" s="246"/>
      <c r="S420" s="246"/>
      <c r="T420" s="246"/>
      <c r="U420" s="246"/>
      <c r="V420" s="246"/>
      <c r="W420" s="246"/>
    </row>
    <row r="421" spans="1:23" ht="14.1">
      <c r="A421" s="246"/>
      <c r="B421" s="246"/>
      <c r="C421" s="246"/>
      <c r="D421" s="246"/>
      <c r="E421" s="246"/>
      <c r="F421" s="246"/>
      <c r="G421" s="246"/>
      <c r="H421" s="246"/>
      <c r="I421" s="246"/>
      <c r="J421" s="246"/>
      <c r="K421" s="246"/>
      <c r="L421" s="246"/>
      <c r="M421" s="246"/>
      <c r="N421" s="246"/>
      <c r="O421" s="246"/>
      <c r="P421" s="246"/>
      <c r="Q421" s="246"/>
      <c r="R421" s="246"/>
      <c r="S421" s="246"/>
      <c r="T421" s="246"/>
      <c r="U421" s="246"/>
      <c r="V421" s="246"/>
      <c r="W421" s="246"/>
    </row>
    <row r="422" spans="1:23" ht="14.1">
      <c r="A422" s="246"/>
      <c r="B422" s="246"/>
      <c r="C422" s="246"/>
      <c r="D422" s="246"/>
      <c r="E422" s="246"/>
      <c r="F422" s="246"/>
      <c r="G422" s="246"/>
      <c r="H422" s="246"/>
      <c r="I422" s="246"/>
      <c r="J422" s="246"/>
      <c r="K422" s="246"/>
      <c r="L422" s="246"/>
      <c r="M422" s="246"/>
      <c r="N422" s="246"/>
      <c r="O422" s="246"/>
      <c r="P422" s="246"/>
      <c r="Q422" s="246"/>
      <c r="R422" s="246"/>
      <c r="S422" s="246"/>
      <c r="T422" s="246"/>
      <c r="U422" s="246"/>
      <c r="V422" s="246"/>
      <c r="W422" s="246"/>
    </row>
    <row r="423" spans="1:23" ht="14.1">
      <c r="A423" s="246"/>
      <c r="B423" s="246"/>
      <c r="C423" s="246"/>
      <c r="D423" s="246"/>
      <c r="E423" s="246"/>
      <c r="F423" s="246"/>
      <c r="G423" s="246"/>
      <c r="H423" s="246"/>
      <c r="I423" s="246"/>
      <c r="J423" s="246"/>
      <c r="K423" s="246"/>
      <c r="L423" s="246"/>
      <c r="M423" s="246"/>
      <c r="N423" s="246"/>
      <c r="O423" s="246"/>
      <c r="P423" s="246"/>
      <c r="Q423" s="246"/>
      <c r="R423" s="246"/>
      <c r="S423" s="246"/>
      <c r="T423" s="246"/>
      <c r="U423" s="246"/>
      <c r="V423" s="246"/>
      <c r="W423" s="246"/>
    </row>
    <row r="424" spans="1:23" ht="14.1">
      <c r="A424" s="246"/>
      <c r="B424" s="246"/>
      <c r="C424" s="246"/>
      <c r="D424" s="246"/>
      <c r="E424" s="246"/>
      <c r="F424" s="246"/>
      <c r="G424" s="246"/>
      <c r="H424" s="246"/>
      <c r="I424" s="246"/>
      <c r="J424" s="246"/>
      <c r="K424" s="246"/>
      <c r="L424" s="246"/>
      <c r="M424" s="246"/>
      <c r="N424" s="246"/>
      <c r="O424" s="246"/>
      <c r="P424" s="246"/>
      <c r="Q424" s="246"/>
      <c r="R424" s="246"/>
      <c r="S424" s="246"/>
      <c r="T424" s="246"/>
      <c r="U424" s="246"/>
      <c r="V424" s="246"/>
      <c r="W424" s="246"/>
    </row>
    <row r="425" spans="1:23" ht="14.1">
      <c r="A425" s="246"/>
      <c r="B425" s="246"/>
      <c r="C425" s="246"/>
      <c r="D425" s="246"/>
      <c r="E425" s="246"/>
      <c r="F425" s="246"/>
      <c r="G425" s="246"/>
      <c r="H425" s="246"/>
      <c r="I425" s="246"/>
      <c r="J425" s="246"/>
      <c r="K425" s="246"/>
      <c r="L425" s="246"/>
      <c r="M425" s="246"/>
      <c r="N425" s="246"/>
      <c r="O425" s="246"/>
      <c r="P425" s="246"/>
      <c r="Q425" s="246"/>
      <c r="R425" s="246"/>
      <c r="S425" s="246"/>
      <c r="T425" s="246"/>
      <c r="U425" s="246"/>
      <c r="V425" s="246"/>
      <c r="W425" s="246"/>
    </row>
    <row r="426" spans="1:23" ht="14.1">
      <c r="A426" s="246"/>
      <c r="B426" s="246"/>
      <c r="C426" s="246"/>
      <c r="D426" s="246"/>
      <c r="E426" s="246"/>
      <c r="F426" s="246"/>
      <c r="G426" s="246"/>
      <c r="H426" s="246"/>
      <c r="I426" s="246"/>
      <c r="J426" s="246"/>
      <c r="K426" s="246"/>
      <c r="L426" s="246"/>
      <c r="M426" s="246"/>
      <c r="N426" s="246"/>
      <c r="O426" s="246"/>
      <c r="P426" s="246"/>
      <c r="Q426" s="246"/>
      <c r="R426" s="246"/>
      <c r="S426" s="246"/>
      <c r="T426" s="246"/>
      <c r="U426" s="246"/>
      <c r="V426" s="246"/>
      <c r="W426" s="246"/>
    </row>
    <row r="427" spans="1:23" ht="14.1">
      <c r="A427" s="246"/>
      <c r="B427" s="246"/>
      <c r="C427" s="246"/>
      <c r="D427" s="246"/>
      <c r="E427" s="246"/>
      <c r="F427" s="246"/>
      <c r="G427" s="246"/>
      <c r="H427" s="246"/>
      <c r="I427" s="246"/>
      <c r="J427" s="246"/>
      <c r="K427" s="246"/>
      <c r="L427" s="246"/>
      <c r="M427" s="246"/>
      <c r="N427" s="246"/>
      <c r="O427" s="246"/>
      <c r="P427" s="246"/>
      <c r="Q427" s="246"/>
      <c r="R427" s="246"/>
      <c r="S427" s="246"/>
      <c r="T427" s="246"/>
      <c r="U427" s="246"/>
      <c r="V427" s="246"/>
      <c r="W427" s="246"/>
    </row>
    <row r="428" spans="1:23" ht="14.1">
      <c r="A428" s="246"/>
      <c r="B428" s="246"/>
      <c r="C428" s="246"/>
      <c r="D428" s="246"/>
      <c r="E428" s="246"/>
      <c r="F428" s="246"/>
      <c r="G428" s="246"/>
      <c r="H428" s="246"/>
      <c r="I428" s="246"/>
      <c r="J428" s="246"/>
      <c r="K428" s="246"/>
      <c r="L428" s="246"/>
      <c r="M428" s="246"/>
      <c r="N428" s="246"/>
      <c r="O428" s="246"/>
      <c r="P428" s="246"/>
      <c r="Q428" s="246"/>
      <c r="R428" s="246"/>
      <c r="S428" s="246"/>
      <c r="T428" s="246"/>
      <c r="U428" s="246"/>
      <c r="V428" s="246"/>
      <c r="W428" s="246"/>
    </row>
    <row r="429" spans="1:23" ht="14.1">
      <c r="A429" s="246"/>
      <c r="B429" s="246"/>
      <c r="C429" s="246"/>
      <c r="D429" s="246"/>
      <c r="E429" s="246"/>
      <c r="F429" s="246"/>
      <c r="G429" s="246"/>
      <c r="H429" s="246"/>
      <c r="I429" s="246"/>
      <c r="J429" s="246"/>
      <c r="K429" s="246"/>
      <c r="L429" s="246"/>
      <c r="M429" s="246"/>
      <c r="N429" s="246"/>
      <c r="O429" s="246"/>
      <c r="P429" s="246"/>
      <c r="Q429" s="246"/>
      <c r="R429" s="246"/>
      <c r="S429" s="246"/>
      <c r="T429" s="246"/>
      <c r="U429" s="246"/>
      <c r="V429" s="246"/>
      <c r="W429" s="246"/>
    </row>
    <row r="430" spans="1:23" ht="14.1">
      <c r="A430" s="246"/>
      <c r="B430" s="246"/>
      <c r="C430" s="246"/>
      <c r="D430" s="246"/>
      <c r="E430" s="246"/>
      <c r="F430" s="246"/>
      <c r="G430" s="246"/>
      <c r="H430" s="246"/>
      <c r="I430" s="246"/>
      <c r="J430" s="246"/>
      <c r="K430" s="246"/>
      <c r="L430" s="246"/>
      <c r="M430" s="246"/>
      <c r="N430" s="246"/>
      <c r="O430" s="246"/>
      <c r="P430" s="246"/>
      <c r="Q430" s="246"/>
      <c r="R430" s="246"/>
      <c r="S430" s="246"/>
      <c r="T430" s="246"/>
      <c r="U430" s="246"/>
      <c r="V430" s="246"/>
      <c r="W430" s="246"/>
    </row>
    <row r="431" spans="1:23" ht="14.1">
      <c r="A431" s="246"/>
      <c r="B431" s="246"/>
      <c r="C431" s="246"/>
      <c r="D431" s="246"/>
      <c r="E431" s="246"/>
      <c r="F431" s="246"/>
      <c r="G431" s="246"/>
      <c r="H431" s="246"/>
      <c r="I431" s="246"/>
      <c r="J431" s="246"/>
      <c r="K431" s="246"/>
      <c r="L431" s="246"/>
      <c r="M431" s="246"/>
      <c r="N431" s="246"/>
      <c r="O431" s="246"/>
      <c r="P431" s="246"/>
      <c r="Q431" s="246"/>
      <c r="R431" s="246"/>
      <c r="S431" s="246"/>
      <c r="T431" s="246"/>
      <c r="U431" s="246"/>
      <c r="V431" s="246"/>
      <c r="W431" s="246"/>
    </row>
    <row r="432" spans="1:23" ht="14.1">
      <c r="A432" s="246"/>
      <c r="B432" s="246"/>
      <c r="C432" s="246"/>
      <c r="D432" s="246"/>
      <c r="E432" s="246"/>
      <c r="F432" s="246"/>
      <c r="G432" s="246"/>
      <c r="H432" s="246"/>
      <c r="I432" s="246"/>
      <c r="J432" s="246"/>
      <c r="K432" s="246"/>
      <c r="L432" s="246"/>
      <c r="M432" s="246"/>
      <c r="N432" s="246"/>
      <c r="O432" s="246"/>
      <c r="P432" s="246"/>
      <c r="Q432" s="246"/>
      <c r="R432" s="246"/>
      <c r="S432" s="246"/>
      <c r="T432" s="246"/>
      <c r="U432" s="246"/>
      <c r="V432" s="246"/>
      <c r="W432" s="246"/>
    </row>
    <row r="433" spans="1:23" ht="14.1">
      <c r="A433" s="246"/>
      <c r="B433" s="246"/>
      <c r="C433" s="246"/>
      <c r="D433" s="246"/>
      <c r="E433" s="246"/>
      <c r="F433" s="246"/>
      <c r="G433" s="246"/>
      <c r="H433" s="246"/>
      <c r="I433" s="246"/>
      <c r="J433" s="246"/>
      <c r="K433" s="246"/>
      <c r="L433" s="246"/>
      <c r="M433" s="246"/>
      <c r="N433" s="246"/>
      <c r="O433" s="246"/>
      <c r="P433" s="246"/>
      <c r="Q433" s="246"/>
      <c r="R433" s="246"/>
      <c r="S433" s="246"/>
      <c r="T433" s="246"/>
      <c r="U433" s="246"/>
      <c r="V433" s="246"/>
      <c r="W433" s="246"/>
    </row>
    <row r="434" spans="1:23" ht="14.1">
      <c r="A434" s="246"/>
      <c r="B434" s="246"/>
      <c r="C434" s="246"/>
      <c r="D434" s="246"/>
      <c r="E434" s="246"/>
      <c r="F434" s="246"/>
      <c r="G434" s="246"/>
      <c r="H434" s="246"/>
      <c r="I434" s="246"/>
      <c r="J434" s="246"/>
      <c r="K434" s="246"/>
      <c r="L434" s="246"/>
      <c r="M434" s="246"/>
      <c r="N434" s="246"/>
      <c r="O434" s="246"/>
      <c r="P434" s="246"/>
      <c r="Q434" s="246"/>
      <c r="R434" s="246"/>
      <c r="S434" s="246"/>
      <c r="T434" s="246"/>
      <c r="U434" s="246"/>
      <c r="V434" s="246"/>
      <c r="W434" s="246"/>
    </row>
    <row r="435" spans="1:23" ht="14.1">
      <c r="A435" s="246"/>
      <c r="B435" s="246"/>
      <c r="C435" s="246"/>
      <c r="D435" s="246"/>
      <c r="E435" s="246"/>
      <c r="F435" s="246"/>
      <c r="G435" s="246"/>
      <c r="H435" s="246"/>
      <c r="I435" s="246"/>
      <c r="J435" s="246"/>
      <c r="K435" s="246"/>
      <c r="L435" s="246"/>
      <c r="M435" s="246"/>
      <c r="N435" s="246"/>
      <c r="O435" s="246"/>
      <c r="P435" s="246"/>
      <c r="Q435" s="246"/>
      <c r="R435" s="246"/>
      <c r="S435" s="246"/>
      <c r="T435" s="246"/>
      <c r="U435" s="246"/>
      <c r="V435" s="246"/>
      <c r="W435" s="246"/>
    </row>
    <row r="436" spans="1:23" ht="14.1">
      <c r="A436" s="246"/>
      <c r="B436" s="246"/>
      <c r="C436" s="246"/>
      <c r="D436" s="246"/>
      <c r="E436" s="246"/>
      <c r="F436" s="246"/>
      <c r="G436" s="246"/>
      <c r="H436" s="246"/>
      <c r="I436" s="246"/>
      <c r="J436" s="246"/>
      <c r="K436" s="246"/>
      <c r="L436" s="246"/>
      <c r="M436" s="246"/>
      <c r="N436" s="246"/>
      <c r="O436" s="246"/>
      <c r="P436" s="246"/>
      <c r="Q436" s="246"/>
      <c r="R436" s="246"/>
      <c r="S436" s="246"/>
      <c r="T436" s="246"/>
      <c r="U436" s="246"/>
      <c r="V436" s="246"/>
      <c r="W436" s="246"/>
    </row>
    <row r="437" spans="1:23" ht="14.1">
      <c r="A437" s="246"/>
      <c r="B437" s="246"/>
      <c r="C437" s="246"/>
      <c r="D437" s="246"/>
      <c r="E437" s="246"/>
      <c r="F437" s="246"/>
      <c r="G437" s="246"/>
      <c r="H437" s="246"/>
      <c r="I437" s="246"/>
      <c r="J437" s="246"/>
      <c r="K437" s="246"/>
      <c r="L437" s="246"/>
      <c r="M437" s="246"/>
      <c r="N437" s="246"/>
      <c r="O437" s="246"/>
      <c r="P437" s="246"/>
      <c r="Q437" s="246"/>
      <c r="R437" s="246"/>
      <c r="S437" s="246"/>
      <c r="T437" s="246"/>
      <c r="U437" s="246"/>
      <c r="V437" s="246"/>
      <c r="W437" s="246"/>
    </row>
    <row r="438" spans="1:23" ht="14.1">
      <c r="A438" s="246"/>
      <c r="B438" s="246"/>
      <c r="C438" s="246"/>
      <c r="D438" s="246"/>
      <c r="E438" s="246"/>
      <c r="F438" s="246"/>
      <c r="G438" s="246"/>
      <c r="H438" s="246"/>
      <c r="I438" s="246"/>
      <c r="J438" s="246"/>
      <c r="K438" s="246"/>
      <c r="L438" s="246"/>
      <c r="M438" s="246"/>
      <c r="N438" s="246"/>
      <c r="O438" s="246"/>
      <c r="P438" s="246"/>
      <c r="Q438" s="246"/>
      <c r="R438" s="246"/>
      <c r="S438" s="246"/>
      <c r="T438" s="246"/>
      <c r="U438" s="246"/>
      <c r="V438" s="246"/>
      <c r="W438" s="246"/>
    </row>
    <row r="439" spans="1:23" ht="14.1">
      <c r="A439" s="246"/>
      <c r="B439" s="246"/>
      <c r="C439" s="246"/>
      <c r="D439" s="246"/>
      <c r="E439" s="246"/>
      <c r="F439" s="246"/>
      <c r="G439" s="246"/>
      <c r="H439" s="246"/>
      <c r="I439" s="246"/>
      <c r="J439" s="246"/>
      <c r="K439" s="246"/>
      <c r="L439" s="246"/>
      <c r="M439" s="246"/>
      <c r="N439" s="246"/>
      <c r="O439" s="246"/>
      <c r="P439" s="246"/>
      <c r="Q439" s="246"/>
      <c r="R439" s="246"/>
      <c r="S439" s="246"/>
      <c r="T439" s="246"/>
      <c r="U439" s="246"/>
      <c r="V439" s="246"/>
      <c r="W439" s="246"/>
    </row>
    <row r="440" spans="1:23" ht="14.1">
      <c r="A440" s="246"/>
      <c r="B440" s="246"/>
      <c r="C440" s="246"/>
      <c r="D440" s="246"/>
      <c r="E440" s="246"/>
      <c r="F440" s="246"/>
      <c r="G440" s="246"/>
      <c r="H440" s="246"/>
      <c r="I440" s="246"/>
      <c r="J440" s="246"/>
      <c r="K440" s="246"/>
      <c r="L440" s="246"/>
      <c r="M440" s="246"/>
      <c r="N440" s="246"/>
      <c r="O440" s="246"/>
      <c r="P440" s="246"/>
      <c r="Q440" s="246"/>
      <c r="R440" s="246"/>
      <c r="S440" s="246"/>
      <c r="T440" s="246"/>
      <c r="U440" s="246"/>
      <c r="V440" s="246"/>
      <c r="W440" s="246"/>
    </row>
    <row r="441" spans="1:23" ht="14.1">
      <c r="A441" s="246"/>
      <c r="B441" s="246"/>
      <c r="C441" s="246"/>
      <c r="D441" s="246"/>
      <c r="E441" s="246"/>
      <c r="F441" s="246"/>
      <c r="G441" s="246"/>
      <c r="H441" s="246"/>
      <c r="I441" s="246"/>
      <c r="J441" s="246"/>
      <c r="K441" s="246"/>
      <c r="L441" s="246"/>
      <c r="M441" s="246"/>
      <c r="N441" s="246"/>
      <c r="O441" s="246"/>
      <c r="P441" s="246"/>
      <c r="Q441" s="246"/>
      <c r="R441" s="246"/>
      <c r="S441" s="246"/>
      <c r="T441" s="246"/>
      <c r="U441" s="246"/>
      <c r="V441" s="246"/>
      <c r="W441" s="246"/>
    </row>
    <row r="442" spans="1:23" ht="14.1">
      <c r="A442" s="246"/>
      <c r="B442" s="246"/>
      <c r="C442" s="246"/>
      <c r="D442" s="246"/>
      <c r="E442" s="246"/>
      <c r="F442" s="246"/>
      <c r="G442" s="246"/>
      <c r="H442" s="246"/>
      <c r="I442" s="246"/>
      <c r="J442" s="246"/>
      <c r="K442" s="246"/>
      <c r="L442" s="246"/>
      <c r="M442" s="246"/>
      <c r="N442" s="246"/>
      <c r="O442" s="246"/>
      <c r="P442" s="246"/>
      <c r="Q442" s="246"/>
      <c r="R442" s="246"/>
      <c r="S442" s="246"/>
      <c r="T442" s="246"/>
      <c r="U442" s="246"/>
      <c r="V442" s="246"/>
      <c r="W442" s="246"/>
    </row>
    <row r="443" spans="1:23" ht="14.1">
      <c r="A443" s="246"/>
      <c r="B443" s="246"/>
      <c r="C443" s="246"/>
      <c r="D443" s="246"/>
      <c r="E443" s="246"/>
      <c r="F443" s="246"/>
      <c r="G443" s="246"/>
      <c r="H443" s="246"/>
      <c r="I443" s="246"/>
      <c r="J443" s="246"/>
      <c r="K443" s="246"/>
      <c r="L443" s="246"/>
      <c r="M443" s="246"/>
      <c r="N443" s="246"/>
      <c r="O443" s="246"/>
      <c r="P443" s="246"/>
      <c r="Q443" s="246"/>
      <c r="R443" s="246"/>
      <c r="S443" s="246"/>
      <c r="T443" s="246"/>
      <c r="U443" s="246"/>
      <c r="V443" s="246"/>
      <c r="W443" s="246"/>
    </row>
    <row r="444" spans="1:23" ht="14.1">
      <c r="A444" s="246"/>
      <c r="B444" s="246"/>
      <c r="C444" s="246"/>
      <c r="D444" s="246"/>
      <c r="E444" s="246"/>
      <c r="F444" s="246"/>
      <c r="G444" s="246"/>
      <c r="H444" s="246"/>
      <c r="I444" s="246"/>
      <c r="J444" s="246"/>
      <c r="K444" s="246"/>
      <c r="L444" s="246"/>
      <c r="M444" s="246"/>
      <c r="N444" s="246"/>
      <c r="O444" s="246"/>
      <c r="P444" s="246"/>
      <c r="Q444" s="246"/>
      <c r="R444" s="246"/>
      <c r="S444" s="246"/>
      <c r="T444" s="246"/>
      <c r="U444" s="246"/>
      <c r="V444" s="246"/>
      <c r="W444" s="246"/>
    </row>
    <row r="445" spans="1:23" ht="14.1">
      <c r="A445" s="246"/>
      <c r="B445" s="246"/>
      <c r="C445" s="246"/>
      <c r="D445" s="246"/>
      <c r="E445" s="246"/>
      <c r="F445" s="246"/>
      <c r="G445" s="246"/>
      <c r="H445" s="246"/>
      <c r="I445" s="246"/>
      <c r="J445" s="246"/>
      <c r="K445" s="246"/>
      <c r="L445" s="246"/>
      <c r="M445" s="246"/>
      <c r="N445" s="246"/>
      <c r="O445" s="246"/>
      <c r="P445" s="246"/>
      <c r="Q445" s="246"/>
      <c r="R445" s="246"/>
      <c r="S445" s="246"/>
      <c r="T445" s="246"/>
      <c r="U445" s="246"/>
      <c r="V445" s="246"/>
      <c r="W445" s="246"/>
    </row>
    <row r="446" spans="1:23" ht="14.1">
      <c r="A446" s="246"/>
      <c r="B446" s="246"/>
      <c r="C446" s="246"/>
      <c r="D446" s="246"/>
      <c r="E446" s="246"/>
      <c r="F446" s="246"/>
      <c r="G446" s="246"/>
      <c r="H446" s="246"/>
      <c r="I446" s="246"/>
      <c r="J446" s="246"/>
      <c r="K446" s="246"/>
      <c r="L446" s="246"/>
      <c r="M446" s="246"/>
      <c r="N446" s="246"/>
      <c r="O446" s="246"/>
      <c r="P446" s="246"/>
      <c r="Q446" s="246"/>
      <c r="R446" s="246"/>
      <c r="S446" s="246"/>
      <c r="T446" s="246"/>
      <c r="U446" s="246"/>
      <c r="V446" s="246"/>
      <c r="W446" s="246"/>
    </row>
    <row r="447" spans="1:23" ht="14.1">
      <c r="A447" s="246"/>
      <c r="B447" s="246"/>
      <c r="C447" s="246"/>
      <c r="D447" s="246"/>
      <c r="E447" s="246"/>
      <c r="F447" s="246"/>
      <c r="G447" s="246"/>
      <c r="H447" s="246"/>
      <c r="I447" s="246"/>
      <c r="J447" s="246"/>
      <c r="K447" s="246"/>
      <c r="L447" s="246"/>
      <c r="M447" s="246"/>
      <c r="N447" s="246"/>
      <c r="O447" s="246"/>
      <c r="P447" s="246"/>
      <c r="Q447" s="246"/>
      <c r="R447" s="246"/>
      <c r="S447" s="246"/>
      <c r="T447" s="246"/>
      <c r="U447" s="246"/>
      <c r="V447" s="246"/>
      <c r="W447" s="246"/>
    </row>
    <row r="448" spans="1:23" ht="14.1">
      <c r="A448" s="246"/>
      <c r="B448" s="246"/>
      <c r="C448" s="246"/>
      <c r="D448" s="246"/>
      <c r="E448" s="246"/>
      <c r="F448" s="246"/>
      <c r="G448" s="246"/>
      <c r="H448" s="246"/>
      <c r="I448" s="246"/>
      <c r="J448" s="246"/>
      <c r="K448" s="246"/>
      <c r="L448" s="246"/>
      <c r="M448" s="246"/>
      <c r="N448" s="246"/>
      <c r="O448" s="246"/>
      <c r="P448" s="246"/>
      <c r="Q448" s="246"/>
      <c r="R448" s="246"/>
      <c r="S448" s="246"/>
      <c r="T448" s="246"/>
      <c r="U448" s="246"/>
      <c r="V448" s="246"/>
      <c r="W448" s="246"/>
    </row>
    <row r="449" spans="1:23" ht="14.1">
      <c r="A449" s="246"/>
      <c r="B449" s="246"/>
      <c r="C449" s="246"/>
      <c r="D449" s="246"/>
      <c r="E449" s="246"/>
      <c r="F449" s="246"/>
      <c r="G449" s="246"/>
      <c r="H449" s="246"/>
      <c r="I449" s="246"/>
      <c r="J449" s="246"/>
      <c r="K449" s="246"/>
      <c r="L449" s="246"/>
      <c r="M449" s="246"/>
      <c r="N449" s="246"/>
      <c r="O449" s="246"/>
      <c r="P449" s="246"/>
      <c r="Q449" s="246"/>
      <c r="R449" s="246"/>
      <c r="S449" s="246"/>
      <c r="T449" s="246"/>
      <c r="U449" s="246"/>
      <c r="V449" s="246"/>
      <c r="W449" s="246"/>
    </row>
    <row r="450" spans="1:23" ht="14.1">
      <c r="A450" s="246"/>
      <c r="B450" s="246"/>
      <c r="C450" s="246"/>
      <c r="D450" s="246"/>
      <c r="E450" s="246"/>
      <c r="F450" s="246"/>
      <c r="G450" s="246"/>
      <c r="H450" s="246"/>
      <c r="I450" s="246"/>
      <c r="J450" s="246"/>
      <c r="K450" s="246"/>
      <c r="L450" s="246"/>
      <c r="M450" s="246"/>
      <c r="N450" s="246"/>
      <c r="O450" s="246"/>
      <c r="P450" s="246"/>
      <c r="Q450" s="246"/>
      <c r="R450" s="246"/>
      <c r="S450" s="246"/>
      <c r="T450" s="246"/>
      <c r="U450" s="246"/>
      <c r="V450" s="246"/>
      <c r="W450" s="246"/>
    </row>
    <row r="451" spans="1:23" ht="14.1">
      <c r="A451" s="246"/>
      <c r="B451" s="246"/>
      <c r="C451" s="246"/>
      <c r="D451" s="246"/>
      <c r="E451" s="246"/>
      <c r="F451" s="246"/>
      <c r="G451" s="246"/>
      <c r="H451" s="246"/>
      <c r="I451" s="246"/>
      <c r="J451" s="246"/>
      <c r="K451" s="246"/>
      <c r="L451" s="246"/>
      <c r="M451" s="246"/>
      <c r="N451" s="246"/>
      <c r="O451" s="246"/>
      <c r="P451" s="246"/>
      <c r="Q451" s="246"/>
      <c r="R451" s="246"/>
      <c r="S451" s="246"/>
      <c r="T451" s="246"/>
      <c r="U451" s="246"/>
      <c r="V451" s="246"/>
      <c r="W451" s="246"/>
    </row>
    <row r="452" spans="1:23" ht="14.1">
      <c r="A452" s="246"/>
      <c r="B452" s="246"/>
      <c r="C452" s="246"/>
      <c r="D452" s="246"/>
      <c r="E452" s="246"/>
      <c r="F452" s="246"/>
      <c r="G452" s="246"/>
      <c r="H452" s="246"/>
      <c r="I452" s="246"/>
      <c r="J452" s="246"/>
      <c r="K452" s="246"/>
      <c r="L452" s="246"/>
      <c r="M452" s="246"/>
      <c r="N452" s="246"/>
      <c r="O452" s="246"/>
      <c r="P452" s="246"/>
      <c r="Q452" s="246"/>
      <c r="R452" s="246"/>
      <c r="S452" s="246"/>
      <c r="T452" s="246"/>
      <c r="U452" s="246"/>
      <c r="V452" s="246"/>
      <c r="W452" s="246"/>
    </row>
    <row r="453" spans="1:23" ht="14.1">
      <c r="A453" s="246"/>
      <c r="B453" s="246"/>
      <c r="C453" s="246"/>
      <c r="D453" s="246"/>
      <c r="E453" s="246"/>
      <c r="F453" s="246"/>
      <c r="G453" s="246"/>
      <c r="H453" s="246"/>
      <c r="I453" s="246"/>
      <c r="J453" s="246"/>
      <c r="K453" s="246"/>
      <c r="L453" s="246"/>
      <c r="M453" s="246"/>
      <c r="N453" s="246"/>
      <c r="O453" s="246"/>
      <c r="P453" s="246"/>
      <c r="Q453" s="246"/>
      <c r="R453" s="246"/>
      <c r="S453" s="246"/>
      <c r="T453" s="246"/>
      <c r="U453" s="246"/>
      <c r="V453" s="246"/>
      <c r="W453" s="246"/>
    </row>
    <row r="454" spans="1:23" ht="14.1">
      <c r="A454" s="246"/>
      <c r="B454" s="246"/>
      <c r="C454" s="246"/>
      <c r="D454" s="246"/>
      <c r="E454" s="246"/>
      <c r="F454" s="246"/>
      <c r="G454" s="246"/>
      <c r="H454" s="246"/>
      <c r="I454" s="246"/>
      <c r="J454" s="246"/>
      <c r="K454" s="246"/>
      <c r="L454" s="246"/>
      <c r="M454" s="246"/>
      <c r="N454" s="246"/>
      <c r="O454" s="246"/>
      <c r="P454" s="246"/>
      <c r="Q454" s="246"/>
      <c r="R454" s="246"/>
      <c r="S454" s="246"/>
      <c r="T454" s="246"/>
      <c r="U454" s="246"/>
      <c r="V454" s="246"/>
      <c r="W454" s="246"/>
    </row>
    <row r="455" spans="1:23" ht="14.1">
      <c r="A455" s="246"/>
      <c r="B455" s="246"/>
      <c r="C455" s="246"/>
      <c r="D455" s="246"/>
      <c r="E455" s="246"/>
      <c r="F455" s="246"/>
      <c r="G455" s="246"/>
      <c r="H455" s="246"/>
      <c r="I455" s="246"/>
      <c r="J455" s="246"/>
      <c r="K455" s="246"/>
      <c r="L455" s="246"/>
      <c r="M455" s="246"/>
      <c r="N455" s="246"/>
      <c r="O455" s="246"/>
      <c r="P455" s="246"/>
      <c r="Q455" s="246"/>
      <c r="R455" s="246"/>
      <c r="S455" s="246"/>
      <c r="T455" s="246"/>
      <c r="U455" s="246"/>
      <c r="V455" s="246"/>
      <c r="W455" s="246"/>
    </row>
    <row r="456" spans="1:23" ht="14.1">
      <c r="A456" s="246"/>
      <c r="B456" s="246"/>
      <c r="C456" s="246"/>
      <c r="D456" s="246"/>
      <c r="E456" s="246"/>
      <c r="F456" s="246"/>
      <c r="G456" s="246"/>
      <c r="H456" s="246"/>
      <c r="I456" s="246"/>
      <c r="J456" s="246"/>
      <c r="K456" s="246"/>
      <c r="L456" s="246"/>
      <c r="M456" s="246"/>
      <c r="N456" s="246"/>
      <c r="O456" s="246"/>
      <c r="P456" s="246"/>
      <c r="Q456" s="246"/>
      <c r="R456" s="246"/>
      <c r="S456" s="246"/>
      <c r="T456" s="246"/>
      <c r="U456" s="246"/>
      <c r="V456" s="246"/>
      <c r="W456" s="246"/>
    </row>
    <row r="457" spans="1:23" ht="14.1">
      <c r="A457" s="246"/>
      <c r="B457" s="246"/>
      <c r="C457" s="246"/>
      <c r="D457" s="246"/>
      <c r="E457" s="246"/>
      <c r="F457" s="246"/>
      <c r="G457" s="246"/>
      <c r="H457" s="246"/>
      <c r="I457" s="246"/>
      <c r="J457" s="246"/>
      <c r="K457" s="246"/>
      <c r="L457" s="246"/>
      <c r="M457" s="246"/>
      <c r="N457" s="246"/>
      <c r="O457" s="246"/>
      <c r="P457" s="246"/>
      <c r="Q457" s="246"/>
      <c r="R457" s="246"/>
      <c r="S457" s="246"/>
      <c r="T457" s="246"/>
      <c r="U457" s="246"/>
      <c r="V457" s="246"/>
      <c r="W457" s="246"/>
    </row>
    <row r="458" spans="1:23" ht="14.1">
      <c r="A458" s="246"/>
      <c r="B458" s="246"/>
      <c r="C458" s="246"/>
      <c r="D458" s="246"/>
      <c r="E458" s="246"/>
      <c r="F458" s="246"/>
      <c r="G458" s="246"/>
      <c r="H458" s="246"/>
      <c r="I458" s="246"/>
      <c r="J458" s="246"/>
      <c r="K458" s="246"/>
      <c r="L458" s="246"/>
      <c r="M458" s="246"/>
      <c r="N458" s="246"/>
      <c r="O458" s="246"/>
      <c r="P458" s="246"/>
      <c r="Q458" s="246"/>
      <c r="R458" s="246"/>
      <c r="S458" s="246"/>
      <c r="T458" s="246"/>
      <c r="U458" s="246"/>
      <c r="V458" s="246"/>
      <c r="W458" s="246"/>
    </row>
    <row r="459" spans="1:23" ht="14.1">
      <c r="A459" s="246"/>
      <c r="B459" s="246"/>
      <c r="C459" s="246"/>
      <c r="D459" s="246"/>
      <c r="E459" s="246"/>
      <c r="F459" s="246"/>
      <c r="G459" s="246"/>
      <c r="H459" s="246"/>
      <c r="I459" s="246"/>
      <c r="J459" s="246"/>
      <c r="K459" s="246"/>
      <c r="L459" s="246"/>
      <c r="M459" s="246"/>
      <c r="N459" s="246"/>
      <c r="O459" s="246"/>
      <c r="P459" s="246"/>
      <c r="Q459" s="246"/>
      <c r="R459" s="246"/>
      <c r="S459" s="246"/>
      <c r="T459" s="246"/>
      <c r="U459" s="246"/>
      <c r="V459" s="246"/>
      <c r="W459" s="246"/>
    </row>
    <row r="460" spans="1:23" ht="14.1">
      <c r="A460" s="246"/>
      <c r="B460" s="246"/>
      <c r="C460" s="246"/>
      <c r="D460" s="246"/>
      <c r="E460" s="246"/>
      <c r="F460" s="246"/>
      <c r="G460" s="246"/>
      <c r="H460" s="246"/>
      <c r="I460" s="246"/>
      <c r="J460" s="246"/>
      <c r="K460" s="246"/>
      <c r="L460" s="246"/>
      <c r="M460" s="246"/>
      <c r="N460" s="246"/>
      <c r="O460" s="246"/>
      <c r="P460" s="246"/>
      <c r="Q460" s="246"/>
      <c r="R460" s="246"/>
      <c r="S460" s="246"/>
      <c r="T460" s="246"/>
      <c r="U460" s="246"/>
      <c r="V460" s="246"/>
      <c r="W460" s="246"/>
    </row>
    <row r="461" spans="1:23" ht="14.1">
      <c r="A461" s="246"/>
      <c r="B461" s="246"/>
      <c r="C461" s="246"/>
      <c r="D461" s="246"/>
      <c r="E461" s="246"/>
      <c r="F461" s="246"/>
      <c r="G461" s="246"/>
      <c r="H461" s="246"/>
      <c r="I461" s="246"/>
      <c r="J461" s="246"/>
      <c r="K461" s="246"/>
      <c r="L461" s="246"/>
      <c r="M461" s="246"/>
      <c r="N461" s="246"/>
      <c r="O461" s="246"/>
      <c r="P461" s="246"/>
      <c r="Q461" s="246"/>
      <c r="R461" s="246"/>
      <c r="S461" s="246"/>
      <c r="T461" s="246"/>
      <c r="U461" s="246"/>
      <c r="V461" s="246"/>
      <c r="W461" s="246"/>
    </row>
    <row r="462" spans="1:23" ht="14.1">
      <c r="A462" s="246"/>
      <c r="B462" s="246"/>
      <c r="C462" s="246"/>
      <c r="D462" s="246"/>
      <c r="E462" s="246"/>
      <c r="F462" s="246"/>
      <c r="G462" s="246"/>
      <c r="H462" s="246"/>
      <c r="I462" s="246"/>
      <c r="J462" s="246"/>
      <c r="K462" s="246"/>
      <c r="L462" s="246"/>
      <c r="M462" s="246"/>
      <c r="N462" s="246"/>
      <c r="O462" s="246"/>
      <c r="P462" s="246"/>
      <c r="Q462" s="246"/>
      <c r="R462" s="246"/>
      <c r="S462" s="246"/>
      <c r="T462" s="246"/>
      <c r="U462" s="246"/>
      <c r="V462" s="246"/>
      <c r="W462" s="246"/>
    </row>
    <row r="463" spans="1:23" ht="14.1">
      <c r="A463" s="246"/>
      <c r="B463" s="246"/>
      <c r="C463" s="246"/>
      <c r="D463" s="246"/>
      <c r="E463" s="246"/>
      <c r="F463" s="246"/>
      <c r="G463" s="246"/>
      <c r="H463" s="246"/>
      <c r="I463" s="246"/>
      <c r="J463" s="246"/>
      <c r="K463" s="246"/>
      <c r="L463" s="246"/>
      <c r="M463" s="246"/>
      <c r="N463" s="246"/>
      <c r="O463" s="246"/>
      <c r="P463" s="246"/>
      <c r="Q463" s="246"/>
      <c r="R463" s="246"/>
      <c r="S463" s="246"/>
      <c r="T463" s="246"/>
      <c r="U463" s="246"/>
      <c r="V463" s="246"/>
      <c r="W463" s="246"/>
    </row>
    <row r="464" spans="1:23" ht="14.1">
      <c r="A464" s="246"/>
      <c r="B464" s="246"/>
      <c r="C464" s="246"/>
      <c r="D464" s="246"/>
      <c r="E464" s="246"/>
      <c r="F464" s="246"/>
      <c r="G464" s="246"/>
      <c r="H464" s="246"/>
      <c r="I464" s="246"/>
      <c r="J464" s="246"/>
      <c r="K464" s="246"/>
      <c r="L464" s="246"/>
      <c r="M464" s="246"/>
      <c r="N464" s="246"/>
      <c r="O464" s="246"/>
      <c r="P464" s="246"/>
      <c r="Q464" s="246"/>
      <c r="R464" s="246"/>
      <c r="S464" s="246"/>
      <c r="T464" s="246"/>
      <c r="U464" s="246"/>
      <c r="V464" s="246"/>
      <c r="W464" s="246"/>
    </row>
    <row r="465" spans="1:23" ht="14.1">
      <c r="A465" s="246"/>
      <c r="B465" s="246"/>
      <c r="C465" s="246"/>
      <c r="D465" s="246"/>
      <c r="E465" s="246"/>
      <c r="F465" s="246"/>
      <c r="G465" s="246"/>
      <c r="H465" s="246"/>
      <c r="I465" s="246"/>
      <c r="J465" s="246"/>
      <c r="K465" s="246"/>
      <c r="L465" s="246"/>
      <c r="M465" s="246"/>
      <c r="N465" s="246"/>
      <c r="O465" s="246"/>
      <c r="P465" s="246"/>
      <c r="Q465" s="246"/>
      <c r="R465" s="246"/>
      <c r="S465" s="246"/>
      <c r="T465" s="246"/>
      <c r="U465" s="246"/>
      <c r="V465" s="246"/>
      <c r="W465" s="246"/>
    </row>
    <row r="466" spans="1:23" ht="14.1">
      <c r="A466" s="246"/>
      <c r="B466" s="246"/>
      <c r="C466" s="246"/>
      <c r="D466" s="246"/>
      <c r="E466" s="246"/>
      <c r="F466" s="246"/>
      <c r="G466" s="246"/>
      <c r="H466" s="246"/>
      <c r="I466" s="246"/>
      <c r="J466" s="246"/>
      <c r="K466" s="246"/>
      <c r="L466" s="246"/>
      <c r="M466" s="246"/>
      <c r="N466" s="246"/>
      <c r="O466" s="246"/>
      <c r="P466" s="246"/>
      <c r="Q466" s="246"/>
      <c r="R466" s="246"/>
      <c r="S466" s="246"/>
      <c r="T466" s="246"/>
      <c r="U466" s="246"/>
      <c r="V466" s="246"/>
      <c r="W466" s="246"/>
    </row>
    <row r="467" spans="1:23" ht="14.1">
      <c r="A467" s="246"/>
      <c r="B467" s="246"/>
      <c r="C467" s="246"/>
      <c r="D467" s="246"/>
      <c r="E467" s="246"/>
      <c r="F467" s="246"/>
      <c r="G467" s="246"/>
      <c r="H467" s="246"/>
      <c r="I467" s="246"/>
      <c r="J467" s="246"/>
      <c r="K467" s="246"/>
      <c r="L467" s="246"/>
      <c r="M467" s="246"/>
      <c r="N467" s="246"/>
      <c r="O467" s="246"/>
      <c r="P467" s="246"/>
      <c r="Q467" s="246"/>
      <c r="R467" s="246"/>
      <c r="S467" s="246"/>
      <c r="T467" s="246"/>
      <c r="U467" s="246"/>
      <c r="V467" s="246"/>
      <c r="W467" s="246"/>
    </row>
    <row r="468" spans="1:23" ht="14.1">
      <c r="A468" s="246"/>
      <c r="B468" s="246"/>
      <c r="C468" s="246"/>
      <c r="D468" s="246"/>
      <c r="E468" s="246"/>
      <c r="F468" s="246"/>
      <c r="G468" s="246"/>
      <c r="H468" s="246"/>
      <c r="I468" s="246"/>
      <c r="J468" s="246"/>
      <c r="K468" s="246"/>
      <c r="L468" s="246"/>
      <c r="M468" s="246"/>
      <c r="N468" s="246"/>
      <c r="O468" s="246"/>
      <c r="P468" s="246"/>
      <c r="Q468" s="246"/>
      <c r="R468" s="246"/>
      <c r="S468" s="246"/>
      <c r="T468" s="246"/>
      <c r="U468" s="246"/>
      <c r="V468" s="246"/>
      <c r="W468" s="246"/>
    </row>
    <row r="469" spans="1:23" ht="14.1">
      <c r="A469" s="246"/>
      <c r="B469" s="246"/>
      <c r="C469" s="246"/>
      <c r="D469" s="246"/>
      <c r="E469" s="246"/>
      <c r="F469" s="246"/>
      <c r="G469" s="246"/>
      <c r="H469" s="246"/>
      <c r="I469" s="246"/>
      <c r="J469" s="246"/>
      <c r="K469" s="246"/>
      <c r="L469" s="246"/>
      <c r="M469" s="246"/>
      <c r="N469" s="246"/>
      <c r="O469" s="246"/>
      <c r="P469" s="246"/>
      <c r="Q469" s="246"/>
      <c r="R469" s="246"/>
      <c r="S469" s="246"/>
      <c r="T469" s="246"/>
      <c r="U469" s="246"/>
      <c r="V469" s="246"/>
      <c r="W469" s="246"/>
    </row>
    <row r="470" spans="1:23" ht="14.1">
      <c r="A470" s="246"/>
      <c r="B470" s="246"/>
      <c r="C470" s="246"/>
      <c r="D470" s="246"/>
      <c r="E470" s="246"/>
      <c r="F470" s="246"/>
      <c r="G470" s="246"/>
      <c r="H470" s="246"/>
      <c r="I470" s="246"/>
      <c r="J470" s="246"/>
      <c r="K470" s="246"/>
      <c r="L470" s="246"/>
      <c r="M470" s="246"/>
      <c r="N470" s="246"/>
      <c r="O470" s="246"/>
      <c r="P470" s="246"/>
      <c r="Q470" s="246"/>
      <c r="R470" s="246"/>
      <c r="S470" s="246"/>
      <c r="T470" s="246"/>
      <c r="U470" s="246"/>
      <c r="V470" s="246"/>
      <c r="W470" s="246"/>
    </row>
    <row r="471" spans="1:23" ht="14.1">
      <c r="A471" s="246"/>
      <c r="B471" s="246"/>
      <c r="C471" s="246"/>
      <c r="D471" s="246"/>
      <c r="E471" s="246"/>
      <c r="F471" s="246"/>
      <c r="G471" s="246"/>
      <c r="H471" s="246"/>
      <c r="I471" s="246"/>
      <c r="J471" s="246"/>
      <c r="K471" s="246"/>
      <c r="L471" s="246"/>
      <c r="M471" s="246"/>
      <c r="N471" s="246"/>
      <c r="O471" s="246"/>
      <c r="P471" s="246"/>
      <c r="Q471" s="246"/>
      <c r="R471" s="246"/>
      <c r="S471" s="246"/>
      <c r="T471" s="246"/>
      <c r="U471" s="246"/>
      <c r="V471" s="246"/>
      <c r="W471" s="246"/>
    </row>
    <row r="472" spans="1:23" ht="14.1">
      <c r="A472" s="246"/>
      <c r="B472" s="246"/>
      <c r="C472" s="246"/>
      <c r="D472" s="246"/>
      <c r="E472" s="246"/>
      <c r="F472" s="246"/>
      <c r="G472" s="246"/>
      <c r="H472" s="246"/>
      <c r="I472" s="246"/>
      <c r="J472" s="246"/>
      <c r="K472" s="246"/>
      <c r="L472" s="246"/>
      <c r="M472" s="246"/>
      <c r="N472" s="246"/>
      <c r="O472" s="246"/>
      <c r="P472" s="246"/>
      <c r="Q472" s="246"/>
      <c r="R472" s="246"/>
      <c r="S472" s="246"/>
      <c r="T472" s="246"/>
      <c r="U472" s="246"/>
      <c r="V472" s="246"/>
      <c r="W472" s="246"/>
    </row>
    <row r="473" spans="1:23" ht="14.1">
      <c r="A473" s="246"/>
      <c r="B473" s="246"/>
      <c r="C473" s="246"/>
      <c r="D473" s="246"/>
      <c r="E473" s="246"/>
      <c r="F473" s="246"/>
      <c r="G473" s="246"/>
      <c r="H473" s="246"/>
      <c r="I473" s="246"/>
      <c r="J473" s="246"/>
      <c r="K473" s="246"/>
      <c r="L473" s="246"/>
      <c r="M473" s="246"/>
      <c r="N473" s="246"/>
      <c r="O473" s="246"/>
      <c r="P473" s="246"/>
      <c r="Q473" s="246"/>
      <c r="R473" s="246"/>
      <c r="S473" s="246"/>
      <c r="T473" s="246"/>
      <c r="U473" s="246"/>
      <c r="V473" s="246"/>
      <c r="W473" s="246"/>
    </row>
    <row r="474" spans="1:23" ht="14.1">
      <c r="A474" s="246"/>
      <c r="B474" s="246"/>
      <c r="C474" s="246"/>
      <c r="D474" s="246"/>
      <c r="E474" s="246"/>
      <c r="F474" s="246"/>
      <c r="G474" s="246"/>
      <c r="H474" s="246"/>
      <c r="I474" s="246"/>
      <c r="J474" s="246"/>
      <c r="K474" s="246"/>
      <c r="L474" s="246"/>
      <c r="M474" s="246"/>
      <c r="N474" s="246"/>
      <c r="O474" s="246"/>
      <c r="P474" s="246"/>
      <c r="Q474" s="246"/>
      <c r="R474" s="246"/>
      <c r="S474" s="246"/>
      <c r="T474" s="246"/>
      <c r="U474" s="246"/>
      <c r="V474" s="246"/>
      <c r="W474" s="246"/>
    </row>
    <row r="475" spans="1:23" ht="14.1">
      <c r="A475" s="246"/>
      <c r="B475" s="246"/>
      <c r="C475" s="246"/>
      <c r="D475" s="246"/>
      <c r="E475" s="246"/>
      <c r="F475" s="246"/>
      <c r="G475" s="246"/>
      <c r="H475" s="246"/>
      <c r="I475" s="246"/>
      <c r="J475" s="246"/>
      <c r="K475" s="246"/>
      <c r="L475" s="246"/>
      <c r="M475" s="246"/>
      <c r="N475" s="246"/>
      <c r="O475" s="246"/>
      <c r="P475" s="246"/>
      <c r="Q475" s="246"/>
      <c r="R475" s="246"/>
      <c r="S475" s="246"/>
      <c r="T475" s="246"/>
      <c r="U475" s="246"/>
      <c r="V475" s="246"/>
      <c r="W475" s="246"/>
    </row>
    <row r="476" spans="1:23" ht="14.1">
      <c r="A476" s="246"/>
      <c r="B476" s="246"/>
      <c r="C476" s="246"/>
      <c r="D476" s="246"/>
      <c r="E476" s="246"/>
      <c r="F476" s="246"/>
      <c r="G476" s="246"/>
      <c r="H476" s="246"/>
      <c r="I476" s="246"/>
      <c r="J476" s="246"/>
      <c r="K476" s="246"/>
      <c r="L476" s="246"/>
      <c r="M476" s="246"/>
      <c r="N476" s="246"/>
      <c r="O476" s="246"/>
      <c r="P476" s="246"/>
      <c r="Q476" s="246"/>
      <c r="R476" s="246"/>
      <c r="S476" s="246"/>
      <c r="T476" s="246"/>
      <c r="U476" s="246"/>
      <c r="V476" s="246"/>
      <c r="W476" s="246"/>
    </row>
    <row r="477" spans="1:23" ht="14.1">
      <c r="A477" s="246"/>
      <c r="B477" s="246"/>
      <c r="C477" s="246"/>
      <c r="D477" s="246"/>
      <c r="E477" s="246"/>
      <c r="F477" s="246"/>
      <c r="G477" s="246"/>
      <c r="H477" s="246"/>
      <c r="I477" s="246"/>
      <c r="J477" s="246"/>
      <c r="K477" s="246"/>
      <c r="L477" s="246"/>
      <c r="M477" s="246"/>
      <c r="N477" s="246"/>
      <c r="O477" s="246"/>
      <c r="P477" s="246"/>
      <c r="Q477" s="246"/>
      <c r="R477" s="246"/>
      <c r="S477" s="246"/>
      <c r="T477" s="246"/>
      <c r="U477" s="246"/>
      <c r="V477" s="246"/>
      <c r="W477" s="246"/>
    </row>
    <row r="478" spans="1:23" ht="14.1">
      <c r="A478" s="246"/>
      <c r="B478" s="246"/>
      <c r="C478" s="246"/>
      <c r="D478" s="246"/>
      <c r="E478" s="246"/>
      <c r="F478" s="246"/>
      <c r="G478" s="246"/>
      <c r="H478" s="246"/>
      <c r="I478" s="246"/>
      <c r="J478" s="246"/>
      <c r="K478" s="246"/>
      <c r="L478" s="246"/>
      <c r="M478" s="246"/>
      <c r="N478" s="246"/>
      <c r="O478" s="246"/>
      <c r="P478" s="246"/>
      <c r="Q478" s="246"/>
      <c r="R478" s="246"/>
      <c r="S478" s="246"/>
      <c r="T478" s="246"/>
      <c r="U478" s="246"/>
      <c r="V478" s="246"/>
      <c r="W478" s="246"/>
    </row>
    <row r="479" spans="1:23" ht="14.1">
      <c r="A479" s="246"/>
      <c r="B479" s="246"/>
      <c r="C479" s="246"/>
      <c r="D479" s="246"/>
      <c r="E479" s="246"/>
      <c r="F479" s="246"/>
      <c r="G479" s="246"/>
      <c r="H479" s="246"/>
      <c r="I479" s="246"/>
      <c r="J479" s="246"/>
      <c r="K479" s="246"/>
      <c r="L479" s="246"/>
      <c r="M479" s="246"/>
      <c r="N479" s="246"/>
      <c r="O479" s="246"/>
      <c r="P479" s="246"/>
      <c r="Q479" s="246"/>
      <c r="R479" s="246"/>
      <c r="S479" s="246"/>
      <c r="T479" s="246"/>
      <c r="U479" s="246"/>
      <c r="V479" s="246"/>
      <c r="W479" s="246"/>
    </row>
    <row r="480" spans="1:23" ht="14.1">
      <c r="A480" s="246"/>
      <c r="B480" s="246"/>
      <c r="C480" s="246"/>
      <c r="D480" s="246"/>
      <c r="E480" s="246"/>
      <c r="F480" s="246"/>
      <c r="G480" s="246"/>
      <c r="H480" s="246"/>
      <c r="I480" s="246"/>
      <c r="J480" s="246"/>
      <c r="K480" s="246"/>
      <c r="L480" s="246"/>
      <c r="M480" s="246"/>
      <c r="N480" s="246"/>
      <c r="O480" s="246"/>
      <c r="P480" s="246"/>
      <c r="Q480" s="246"/>
      <c r="R480" s="246"/>
      <c r="S480" s="246"/>
      <c r="T480" s="246"/>
      <c r="U480" s="246"/>
      <c r="V480" s="246"/>
      <c r="W480" s="246"/>
    </row>
    <row r="481" spans="1:23" ht="14.1">
      <c r="A481" s="246"/>
      <c r="B481" s="246"/>
      <c r="C481" s="246"/>
      <c r="D481" s="246"/>
      <c r="E481" s="246"/>
      <c r="F481" s="246"/>
      <c r="G481" s="246"/>
      <c r="H481" s="246"/>
      <c r="I481" s="246"/>
      <c r="J481" s="246"/>
      <c r="K481" s="246"/>
      <c r="L481" s="246"/>
      <c r="M481" s="246"/>
      <c r="N481" s="246"/>
      <c r="O481" s="246"/>
      <c r="P481" s="246"/>
      <c r="Q481" s="246"/>
      <c r="R481" s="246"/>
      <c r="S481" s="246"/>
      <c r="T481" s="246"/>
      <c r="U481" s="246"/>
      <c r="V481" s="246"/>
      <c r="W481" s="246"/>
    </row>
    <row r="482" spans="1:23" ht="14.1">
      <c r="A482" s="246"/>
      <c r="B482" s="246"/>
      <c r="C482" s="246"/>
      <c r="D482" s="246"/>
      <c r="E482" s="246"/>
      <c r="F482" s="246"/>
      <c r="G482" s="246"/>
      <c r="H482" s="246"/>
      <c r="I482" s="246"/>
      <c r="J482" s="246"/>
      <c r="K482" s="246"/>
      <c r="L482" s="246"/>
      <c r="M482" s="246"/>
      <c r="N482" s="246"/>
      <c r="O482" s="246"/>
      <c r="P482" s="246"/>
      <c r="Q482" s="246"/>
      <c r="R482" s="246"/>
      <c r="S482" s="246"/>
      <c r="T482" s="246"/>
      <c r="U482" s="246"/>
      <c r="V482" s="246"/>
      <c r="W482" s="246"/>
    </row>
    <row r="483" spans="1:23" ht="14.1">
      <c r="A483" s="246"/>
      <c r="B483" s="246"/>
      <c r="C483" s="246"/>
      <c r="D483" s="246"/>
      <c r="E483" s="246"/>
      <c r="F483" s="246"/>
      <c r="G483" s="246"/>
      <c r="H483" s="246"/>
      <c r="I483" s="246"/>
      <c r="J483" s="246"/>
      <c r="K483" s="246"/>
      <c r="L483" s="246"/>
      <c r="M483" s="246"/>
      <c r="N483" s="246"/>
      <c r="O483" s="246"/>
      <c r="P483" s="246"/>
      <c r="Q483" s="246"/>
      <c r="R483" s="246"/>
      <c r="S483" s="246"/>
      <c r="T483" s="246"/>
      <c r="U483" s="246"/>
      <c r="V483" s="246"/>
      <c r="W483" s="246"/>
    </row>
    <row r="484" spans="1:23" ht="14.1">
      <c r="A484" s="246"/>
      <c r="B484" s="246"/>
      <c r="C484" s="246"/>
      <c r="D484" s="246"/>
      <c r="E484" s="246"/>
      <c r="F484" s="246"/>
      <c r="G484" s="246"/>
      <c r="H484" s="246"/>
      <c r="I484" s="246"/>
      <c r="J484" s="246"/>
      <c r="K484" s="246"/>
      <c r="L484" s="246"/>
      <c r="M484" s="246"/>
      <c r="N484" s="246"/>
      <c r="O484" s="246"/>
      <c r="P484" s="246"/>
      <c r="Q484" s="246"/>
      <c r="R484" s="246"/>
      <c r="S484" s="246"/>
      <c r="T484" s="246"/>
      <c r="U484" s="246"/>
      <c r="V484" s="246"/>
      <c r="W484" s="246"/>
    </row>
    <row r="485" spans="1:23" ht="14.1">
      <c r="A485" s="246"/>
      <c r="B485" s="246"/>
      <c r="C485" s="246"/>
      <c r="D485" s="246"/>
      <c r="E485" s="246"/>
      <c r="F485" s="246"/>
      <c r="G485" s="246"/>
      <c r="H485" s="246"/>
      <c r="I485" s="246"/>
      <c r="J485" s="246"/>
      <c r="K485" s="246"/>
      <c r="L485" s="246"/>
      <c r="M485" s="246"/>
      <c r="N485" s="246"/>
      <c r="O485" s="246"/>
      <c r="P485" s="246"/>
      <c r="Q485" s="246"/>
      <c r="R485" s="246"/>
      <c r="S485" s="246"/>
      <c r="T485" s="246"/>
      <c r="U485" s="246"/>
      <c r="V485" s="246"/>
      <c r="W485" s="246"/>
    </row>
    <row r="486" spans="1:23" ht="14.1">
      <c r="A486" s="246"/>
      <c r="B486" s="246"/>
      <c r="C486" s="246"/>
      <c r="D486" s="246"/>
      <c r="E486" s="246"/>
      <c r="F486" s="246"/>
      <c r="G486" s="246"/>
      <c r="H486" s="246"/>
      <c r="I486" s="246"/>
      <c r="J486" s="246"/>
      <c r="K486" s="246"/>
      <c r="L486" s="246"/>
      <c r="M486" s="246"/>
      <c r="N486" s="246"/>
      <c r="O486" s="246"/>
      <c r="P486" s="246"/>
      <c r="Q486" s="246"/>
      <c r="R486" s="246"/>
      <c r="S486" s="246"/>
      <c r="T486" s="246"/>
      <c r="U486" s="246"/>
      <c r="V486" s="246"/>
      <c r="W486" s="246"/>
    </row>
    <row r="487" spans="1:23" ht="14.1">
      <c r="A487" s="246"/>
      <c r="B487" s="246"/>
      <c r="C487" s="246"/>
      <c r="D487" s="246"/>
      <c r="E487" s="246"/>
      <c r="F487" s="246"/>
      <c r="G487" s="246"/>
      <c r="H487" s="246"/>
      <c r="I487" s="246"/>
      <c r="J487" s="246"/>
      <c r="K487" s="246"/>
      <c r="L487" s="246"/>
      <c r="M487" s="246"/>
      <c r="N487" s="246"/>
      <c r="O487" s="246"/>
      <c r="P487" s="246"/>
      <c r="Q487" s="246"/>
      <c r="R487" s="246"/>
      <c r="S487" s="246"/>
      <c r="T487" s="246"/>
      <c r="U487" s="246"/>
      <c r="V487" s="246"/>
      <c r="W487" s="246"/>
    </row>
    <row r="488" spans="1:23" ht="14.1">
      <c r="A488" s="246"/>
      <c r="B488" s="246"/>
      <c r="C488" s="246"/>
      <c r="D488" s="246"/>
      <c r="E488" s="246"/>
      <c r="F488" s="246"/>
      <c r="G488" s="246"/>
      <c r="H488" s="246"/>
      <c r="I488" s="246"/>
      <c r="J488" s="246"/>
      <c r="K488" s="246"/>
      <c r="L488" s="246"/>
      <c r="M488" s="246"/>
      <c r="N488" s="246"/>
      <c r="O488" s="246"/>
      <c r="P488" s="246"/>
      <c r="Q488" s="246"/>
      <c r="R488" s="246"/>
      <c r="S488" s="246"/>
      <c r="T488" s="246"/>
      <c r="U488" s="246"/>
      <c r="V488" s="246"/>
      <c r="W488" s="246"/>
    </row>
    <row r="489" spans="1:23" ht="14.1">
      <c r="A489" s="246"/>
      <c r="B489" s="246"/>
      <c r="C489" s="246"/>
      <c r="D489" s="246"/>
      <c r="E489" s="246"/>
      <c r="F489" s="246"/>
      <c r="G489" s="246"/>
      <c r="H489" s="246"/>
      <c r="I489" s="246"/>
      <c r="J489" s="246"/>
      <c r="K489" s="246"/>
      <c r="L489" s="246"/>
      <c r="M489" s="246"/>
      <c r="N489" s="246"/>
      <c r="O489" s="246"/>
      <c r="P489" s="246"/>
      <c r="Q489" s="246"/>
      <c r="R489" s="246"/>
      <c r="S489" s="246"/>
      <c r="T489" s="246"/>
      <c r="U489" s="246"/>
      <c r="V489" s="246"/>
      <c r="W489" s="246"/>
    </row>
    <row r="490" spans="1:23" ht="14.1">
      <c r="A490" s="246"/>
      <c r="B490" s="246"/>
      <c r="C490" s="246"/>
      <c r="D490" s="246"/>
      <c r="E490" s="246"/>
      <c r="F490" s="246"/>
      <c r="G490" s="246"/>
      <c r="H490" s="246"/>
      <c r="I490" s="246"/>
      <c r="J490" s="246"/>
      <c r="K490" s="246"/>
      <c r="L490" s="246"/>
      <c r="M490" s="246"/>
      <c r="N490" s="246"/>
      <c r="O490" s="246"/>
      <c r="P490" s="246"/>
      <c r="Q490" s="246"/>
      <c r="R490" s="246"/>
      <c r="S490" s="246"/>
      <c r="T490" s="246"/>
      <c r="U490" s="246"/>
      <c r="V490" s="246"/>
      <c r="W490" s="246"/>
    </row>
    <row r="491" spans="1:23" ht="14.1">
      <c r="A491" s="246"/>
      <c r="B491" s="246"/>
      <c r="C491" s="246"/>
      <c r="D491" s="246"/>
      <c r="E491" s="246"/>
      <c r="F491" s="246"/>
      <c r="G491" s="246"/>
      <c r="H491" s="246"/>
      <c r="I491" s="246"/>
      <c r="J491" s="246"/>
      <c r="K491" s="246"/>
      <c r="L491" s="246"/>
      <c r="M491" s="246"/>
      <c r="N491" s="246"/>
      <c r="O491" s="246"/>
      <c r="P491" s="246"/>
      <c r="Q491" s="246"/>
      <c r="R491" s="246"/>
      <c r="S491" s="246"/>
      <c r="T491" s="246"/>
      <c r="U491" s="246"/>
      <c r="V491" s="246"/>
      <c r="W491" s="246"/>
    </row>
    <row r="492" spans="1:23" ht="14.1">
      <c r="A492" s="246"/>
      <c r="B492" s="246"/>
      <c r="C492" s="246"/>
      <c r="D492" s="246"/>
      <c r="E492" s="246"/>
      <c r="F492" s="246"/>
      <c r="G492" s="246"/>
      <c r="H492" s="246"/>
      <c r="I492" s="246"/>
      <c r="J492" s="246"/>
      <c r="K492" s="246"/>
      <c r="L492" s="246"/>
      <c r="M492" s="246"/>
      <c r="N492" s="246"/>
      <c r="O492" s="246"/>
      <c r="P492" s="246"/>
      <c r="Q492" s="246"/>
      <c r="R492" s="246"/>
      <c r="S492" s="246"/>
      <c r="T492" s="246"/>
      <c r="U492" s="246"/>
      <c r="V492" s="246"/>
      <c r="W492" s="246"/>
    </row>
    <row r="493" spans="1:23" ht="14.1">
      <c r="A493" s="246"/>
      <c r="B493" s="246"/>
      <c r="C493" s="246"/>
      <c r="D493" s="246"/>
      <c r="E493" s="246"/>
      <c r="F493" s="246"/>
      <c r="G493" s="246"/>
      <c r="H493" s="246"/>
      <c r="I493" s="246"/>
      <c r="J493" s="246"/>
      <c r="K493" s="246"/>
      <c r="L493" s="246"/>
      <c r="M493" s="246"/>
      <c r="N493" s="246"/>
      <c r="O493" s="246"/>
      <c r="P493" s="246"/>
      <c r="Q493" s="246"/>
      <c r="R493" s="246"/>
      <c r="S493" s="246"/>
      <c r="T493" s="246"/>
      <c r="U493" s="246"/>
      <c r="V493" s="246"/>
      <c r="W493" s="246"/>
    </row>
    <row r="494" spans="1:23" ht="14.1">
      <c r="A494" s="246"/>
      <c r="B494" s="246"/>
      <c r="C494" s="246"/>
      <c r="D494" s="246"/>
      <c r="E494" s="246"/>
      <c r="F494" s="246"/>
      <c r="G494" s="246"/>
      <c r="H494" s="246"/>
      <c r="I494" s="246"/>
      <c r="J494" s="246"/>
      <c r="K494" s="246"/>
      <c r="L494" s="246"/>
      <c r="M494" s="246"/>
      <c r="N494" s="246"/>
      <c r="O494" s="246"/>
      <c r="P494" s="246"/>
      <c r="Q494" s="246"/>
      <c r="R494" s="246"/>
      <c r="S494" s="246"/>
      <c r="T494" s="246"/>
      <c r="U494" s="246"/>
      <c r="V494" s="246"/>
      <c r="W494" s="246"/>
    </row>
    <row r="495" spans="1:23" ht="14.1">
      <c r="A495" s="246"/>
      <c r="B495" s="246"/>
      <c r="C495" s="246"/>
      <c r="D495" s="246"/>
      <c r="E495" s="246"/>
      <c r="F495" s="246"/>
      <c r="G495" s="246"/>
      <c r="H495" s="246"/>
      <c r="I495" s="246"/>
      <c r="J495" s="246"/>
      <c r="K495" s="246"/>
      <c r="L495" s="246"/>
      <c r="M495" s="246"/>
      <c r="N495" s="246"/>
      <c r="O495" s="246"/>
      <c r="P495" s="246"/>
      <c r="Q495" s="246"/>
      <c r="R495" s="246"/>
      <c r="S495" s="246"/>
      <c r="T495" s="246"/>
      <c r="U495" s="246"/>
      <c r="V495" s="246"/>
      <c r="W495" s="246"/>
    </row>
    <row r="496" spans="1:23" ht="14.1">
      <c r="A496" s="246"/>
      <c r="B496" s="246"/>
      <c r="C496" s="246"/>
      <c r="D496" s="246"/>
      <c r="E496" s="246"/>
      <c r="F496" s="246"/>
      <c r="G496" s="246"/>
      <c r="H496" s="246"/>
      <c r="I496" s="246"/>
      <c r="J496" s="246"/>
      <c r="K496" s="246"/>
      <c r="L496" s="246"/>
      <c r="M496" s="246"/>
      <c r="N496" s="246"/>
      <c r="O496" s="246"/>
      <c r="P496" s="246"/>
      <c r="Q496" s="246"/>
      <c r="R496" s="246"/>
      <c r="S496" s="246"/>
      <c r="T496" s="246"/>
      <c r="U496" s="246"/>
      <c r="V496" s="246"/>
      <c r="W496" s="246"/>
    </row>
    <row r="497" spans="1:23" ht="14.1">
      <c r="A497" s="246"/>
      <c r="B497" s="246"/>
      <c r="C497" s="246"/>
      <c r="D497" s="246"/>
      <c r="E497" s="246"/>
      <c r="F497" s="246"/>
      <c r="G497" s="246"/>
      <c r="H497" s="246"/>
      <c r="I497" s="246"/>
      <c r="J497" s="246"/>
      <c r="K497" s="246"/>
      <c r="L497" s="246"/>
      <c r="M497" s="246"/>
      <c r="N497" s="246"/>
      <c r="O497" s="246"/>
      <c r="P497" s="246"/>
      <c r="Q497" s="246"/>
      <c r="R497" s="246"/>
      <c r="S497" s="246"/>
      <c r="T497" s="246"/>
      <c r="U497" s="246"/>
      <c r="V497" s="246"/>
      <c r="W497" s="246"/>
    </row>
    <row r="498" spans="1:23" ht="14.1">
      <c r="A498" s="246"/>
      <c r="B498" s="246"/>
      <c r="C498" s="246"/>
      <c r="D498" s="246"/>
      <c r="E498" s="246"/>
      <c r="F498" s="246"/>
      <c r="G498" s="246"/>
      <c r="H498" s="246"/>
      <c r="I498" s="246"/>
      <c r="J498" s="246"/>
      <c r="K498" s="246"/>
      <c r="L498" s="246"/>
      <c r="M498" s="246"/>
      <c r="N498" s="246"/>
      <c r="O498" s="246"/>
      <c r="P498" s="246"/>
      <c r="Q498" s="246"/>
      <c r="R498" s="246"/>
      <c r="S498" s="246"/>
      <c r="T498" s="246"/>
      <c r="U498" s="246"/>
      <c r="V498" s="246"/>
      <c r="W498" s="246"/>
    </row>
    <row r="499" spans="1:23" ht="14.1">
      <c r="A499" s="246"/>
      <c r="B499" s="246"/>
      <c r="C499" s="246"/>
      <c r="D499" s="246"/>
      <c r="E499" s="246"/>
      <c r="F499" s="246"/>
      <c r="G499" s="246"/>
      <c r="H499" s="246"/>
      <c r="I499" s="246"/>
      <c r="J499" s="246"/>
      <c r="K499" s="246"/>
      <c r="L499" s="246"/>
      <c r="M499" s="246"/>
      <c r="N499" s="246"/>
      <c r="O499" s="246"/>
      <c r="P499" s="246"/>
      <c r="Q499" s="246"/>
      <c r="R499" s="246"/>
      <c r="S499" s="246"/>
      <c r="T499" s="246"/>
      <c r="U499" s="246"/>
      <c r="V499" s="246"/>
      <c r="W499" s="246"/>
    </row>
    <row r="500" spans="1:23" ht="14.1">
      <c r="A500" s="246"/>
      <c r="B500" s="246"/>
      <c r="C500" s="246"/>
      <c r="D500" s="246"/>
      <c r="E500" s="246"/>
      <c r="F500" s="246"/>
      <c r="G500" s="246"/>
      <c r="H500" s="246"/>
      <c r="I500" s="246"/>
      <c r="J500" s="246"/>
      <c r="K500" s="246"/>
      <c r="L500" s="246"/>
      <c r="M500" s="246"/>
      <c r="N500" s="246"/>
      <c r="O500" s="246"/>
      <c r="P500" s="246"/>
      <c r="Q500" s="246"/>
      <c r="R500" s="246"/>
      <c r="S500" s="246"/>
      <c r="T500" s="246"/>
      <c r="U500" s="246"/>
      <c r="V500" s="246"/>
      <c r="W500" s="246"/>
    </row>
    <row r="501" spans="1:23" ht="14.1">
      <c r="A501" s="246"/>
      <c r="B501" s="246"/>
      <c r="C501" s="246"/>
      <c r="D501" s="246"/>
      <c r="E501" s="246"/>
      <c r="F501" s="246"/>
      <c r="G501" s="246"/>
      <c r="H501" s="246"/>
      <c r="I501" s="246"/>
      <c r="J501" s="246"/>
      <c r="K501" s="246"/>
      <c r="L501" s="246"/>
      <c r="M501" s="246"/>
      <c r="N501" s="246"/>
      <c r="O501" s="246"/>
      <c r="P501" s="246"/>
      <c r="Q501" s="246"/>
      <c r="R501" s="246"/>
      <c r="S501" s="246"/>
      <c r="T501" s="246"/>
      <c r="U501" s="246"/>
      <c r="V501" s="246"/>
      <c r="W501" s="246"/>
    </row>
    <row r="502" spans="1:23" ht="14.1">
      <c r="A502" s="246"/>
      <c r="B502" s="246"/>
      <c r="C502" s="246"/>
      <c r="D502" s="246"/>
      <c r="E502" s="246"/>
      <c r="F502" s="246"/>
      <c r="G502" s="246"/>
      <c r="H502" s="246"/>
      <c r="I502" s="246"/>
      <c r="J502" s="246"/>
      <c r="K502" s="246"/>
      <c r="L502" s="246"/>
      <c r="M502" s="246"/>
      <c r="N502" s="246"/>
      <c r="O502" s="246"/>
      <c r="P502" s="246"/>
      <c r="Q502" s="246"/>
      <c r="R502" s="246"/>
      <c r="S502" s="246"/>
      <c r="T502" s="246"/>
      <c r="U502" s="246"/>
      <c r="V502" s="246"/>
      <c r="W502" s="246"/>
    </row>
    <row r="503" spans="1:23" ht="14.1">
      <c r="A503" s="246"/>
      <c r="B503" s="246"/>
      <c r="C503" s="246"/>
      <c r="D503" s="246"/>
      <c r="E503" s="246"/>
      <c r="F503" s="246"/>
      <c r="G503" s="246"/>
      <c r="H503" s="246"/>
      <c r="I503" s="246"/>
      <c r="J503" s="246"/>
      <c r="K503" s="246"/>
      <c r="L503" s="246"/>
      <c r="M503" s="246"/>
      <c r="N503" s="246"/>
      <c r="O503" s="246"/>
      <c r="P503" s="246"/>
      <c r="Q503" s="246"/>
      <c r="R503" s="246"/>
      <c r="S503" s="246"/>
      <c r="T503" s="246"/>
      <c r="U503" s="246"/>
      <c r="V503" s="246"/>
      <c r="W503" s="246"/>
    </row>
    <row r="504" spans="1:23" ht="14.1">
      <c r="A504" s="246"/>
      <c r="B504" s="246"/>
      <c r="C504" s="246"/>
      <c r="D504" s="246"/>
      <c r="E504" s="246"/>
      <c r="F504" s="246"/>
      <c r="G504" s="246"/>
      <c r="H504" s="246"/>
      <c r="I504" s="246"/>
      <c r="J504" s="246"/>
      <c r="K504" s="246"/>
      <c r="L504" s="246"/>
      <c r="M504" s="246"/>
      <c r="N504" s="246"/>
      <c r="O504" s="246"/>
      <c r="P504" s="246"/>
      <c r="Q504" s="246"/>
      <c r="R504" s="246"/>
      <c r="S504" s="246"/>
      <c r="T504" s="246"/>
      <c r="U504" s="246"/>
      <c r="V504" s="246"/>
      <c r="W504" s="246"/>
    </row>
    <row r="505" spans="1:23" ht="14.1">
      <c r="A505" s="246"/>
      <c r="B505" s="246"/>
      <c r="C505" s="246"/>
      <c r="D505" s="246"/>
      <c r="E505" s="246"/>
      <c r="F505" s="246"/>
      <c r="G505" s="246"/>
      <c r="H505" s="246"/>
      <c r="I505" s="246"/>
      <c r="J505" s="246"/>
      <c r="K505" s="246"/>
      <c r="L505" s="246"/>
      <c r="M505" s="246"/>
      <c r="N505" s="246"/>
      <c r="O505" s="246"/>
      <c r="P505" s="246"/>
      <c r="Q505" s="246"/>
      <c r="R505" s="246"/>
      <c r="S505" s="246"/>
      <c r="T505" s="246"/>
      <c r="U505" s="246"/>
      <c r="V505" s="246"/>
      <c r="W505" s="246"/>
    </row>
    <row r="506" spans="1:23" ht="14.1">
      <c r="A506" s="246"/>
      <c r="B506" s="246"/>
      <c r="C506" s="246"/>
      <c r="D506" s="246"/>
      <c r="E506" s="246"/>
      <c r="F506" s="246"/>
      <c r="G506" s="246"/>
      <c r="H506" s="246"/>
      <c r="I506" s="246"/>
      <c r="J506" s="246"/>
      <c r="K506" s="246"/>
      <c r="L506" s="246"/>
      <c r="M506" s="246"/>
      <c r="N506" s="246"/>
      <c r="O506" s="246"/>
      <c r="P506" s="246"/>
      <c r="Q506" s="246"/>
      <c r="R506" s="246"/>
      <c r="S506" s="246"/>
      <c r="T506" s="246"/>
      <c r="U506" s="246"/>
      <c r="V506" s="246"/>
      <c r="W506" s="246"/>
    </row>
    <row r="507" spans="1:23" ht="14.1">
      <c r="A507" s="246"/>
      <c r="B507" s="246"/>
      <c r="C507" s="246"/>
      <c r="D507" s="246"/>
      <c r="E507" s="246"/>
      <c r="F507" s="246"/>
      <c r="G507" s="246"/>
      <c r="H507" s="246"/>
      <c r="I507" s="246"/>
      <c r="J507" s="246"/>
      <c r="K507" s="246"/>
      <c r="L507" s="246"/>
      <c r="M507" s="246"/>
      <c r="N507" s="246"/>
      <c r="O507" s="246"/>
      <c r="P507" s="246"/>
      <c r="Q507" s="246"/>
      <c r="R507" s="246"/>
      <c r="S507" s="246"/>
      <c r="T507" s="246"/>
      <c r="U507" s="246"/>
      <c r="V507" s="246"/>
      <c r="W507" s="246"/>
    </row>
    <row r="508" spans="1:23" ht="14.1">
      <c r="A508" s="246"/>
      <c r="B508" s="246"/>
      <c r="C508" s="246"/>
      <c r="D508" s="246"/>
      <c r="E508" s="246"/>
      <c r="F508" s="246"/>
      <c r="G508" s="246"/>
      <c r="H508" s="246"/>
      <c r="I508" s="246"/>
      <c r="J508" s="246"/>
      <c r="K508" s="246"/>
      <c r="L508" s="246"/>
      <c r="M508" s="246"/>
      <c r="N508" s="246"/>
      <c r="O508" s="246"/>
      <c r="P508" s="246"/>
      <c r="Q508" s="246"/>
      <c r="R508" s="246"/>
      <c r="S508" s="246"/>
      <c r="T508" s="246"/>
      <c r="U508" s="246"/>
      <c r="V508" s="246"/>
      <c r="W508" s="246"/>
    </row>
    <row r="509" spans="1:23" ht="14.1">
      <c r="A509" s="246"/>
      <c r="B509" s="246"/>
      <c r="C509" s="246"/>
      <c r="D509" s="246"/>
      <c r="E509" s="246"/>
      <c r="F509" s="246"/>
      <c r="G509" s="246"/>
      <c r="H509" s="246"/>
      <c r="I509" s="246"/>
      <c r="J509" s="246"/>
      <c r="K509" s="246"/>
      <c r="L509" s="246"/>
      <c r="M509" s="246"/>
      <c r="N509" s="246"/>
      <c r="O509" s="246"/>
      <c r="P509" s="246"/>
      <c r="Q509" s="246"/>
      <c r="R509" s="246"/>
      <c r="S509" s="246"/>
      <c r="T509" s="246"/>
      <c r="U509" s="246"/>
      <c r="V509" s="246"/>
      <c r="W509" s="246"/>
    </row>
    <row r="510" spans="1:23" ht="14.1">
      <c r="A510" s="246"/>
      <c r="B510" s="246"/>
      <c r="C510" s="246"/>
      <c r="D510" s="246"/>
      <c r="E510" s="246"/>
      <c r="F510" s="246"/>
      <c r="G510" s="246"/>
      <c r="H510" s="246"/>
      <c r="I510" s="246"/>
      <c r="J510" s="246"/>
      <c r="K510" s="246"/>
      <c r="L510" s="246"/>
      <c r="M510" s="246"/>
      <c r="N510" s="246"/>
      <c r="O510" s="246"/>
      <c r="P510" s="246"/>
      <c r="Q510" s="246"/>
      <c r="R510" s="246"/>
      <c r="S510" s="246"/>
      <c r="T510" s="246"/>
      <c r="U510" s="246"/>
      <c r="V510" s="246"/>
      <c r="W510" s="246"/>
    </row>
    <row r="511" spans="1:23" ht="14.1">
      <c r="A511" s="246"/>
      <c r="B511" s="246"/>
      <c r="C511" s="246"/>
      <c r="D511" s="246"/>
      <c r="E511" s="246"/>
      <c r="F511" s="246"/>
      <c r="G511" s="246"/>
      <c r="H511" s="246"/>
      <c r="I511" s="246"/>
      <c r="J511" s="246"/>
      <c r="K511" s="246"/>
      <c r="L511" s="246"/>
      <c r="M511" s="246"/>
      <c r="N511" s="246"/>
      <c r="O511" s="246"/>
      <c r="P511" s="246"/>
      <c r="Q511" s="246"/>
      <c r="R511" s="246"/>
      <c r="S511" s="246"/>
      <c r="T511" s="246"/>
      <c r="U511" s="246"/>
      <c r="V511" s="246"/>
      <c r="W511" s="246"/>
    </row>
    <row r="512" spans="1:23" ht="14.1">
      <c r="A512" s="246"/>
      <c r="B512" s="246"/>
      <c r="C512" s="246"/>
      <c r="D512" s="246"/>
      <c r="E512" s="246"/>
      <c r="F512" s="246"/>
      <c r="G512" s="246"/>
      <c r="H512" s="246"/>
      <c r="I512" s="246"/>
      <c r="J512" s="246"/>
      <c r="K512" s="246"/>
      <c r="L512" s="246"/>
      <c r="M512" s="246"/>
      <c r="N512" s="246"/>
      <c r="O512" s="246"/>
      <c r="P512" s="246"/>
      <c r="Q512" s="246"/>
      <c r="R512" s="246"/>
      <c r="S512" s="246"/>
      <c r="T512" s="246"/>
      <c r="U512" s="246"/>
      <c r="V512" s="246"/>
      <c r="W512" s="246"/>
    </row>
    <row r="513" spans="1:23" ht="14.1">
      <c r="A513" s="246"/>
      <c r="B513" s="246"/>
      <c r="C513" s="246"/>
      <c r="D513" s="246"/>
      <c r="E513" s="246"/>
      <c r="F513" s="246"/>
      <c r="G513" s="246"/>
      <c r="H513" s="246"/>
      <c r="I513" s="246"/>
      <c r="J513" s="246"/>
      <c r="K513" s="246"/>
      <c r="L513" s="246"/>
      <c r="M513" s="246"/>
      <c r="N513" s="246"/>
      <c r="O513" s="246"/>
      <c r="P513" s="246"/>
      <c r="Q513" s="246"/>
      <c r="R513" s="246"/>
      <c r="S513" s="246"/>
      <c r="T513" s="246"/>
      <c r="U513" s="246"/>
      <c r="V513" s="246"/>
      <c r="W513" s="246"/>
    </row>
    <row r="514" spans="1:23" ht="14.1">
      <c r="A514" s="246"/>
      <c r="B514" s="246"/>
      <c r="C514" s="246"/>
      <c r="D514" s="246"/>
      <c r="E514" s="246"/>
      <c r="F514" s="246"/>
      <c r="G514" s="246"/>
      <c r="H514" s="246"/>
      <c r="I514" s="246"/>
      <c r="J514" s="246"/>
      <c r="K514" s="246"/>
      <c r="L514" s="246"/>
      <c r="M514" s="246"/>
      <c r="N514" s="246"/>
      <c r="O514" s="246"/>
      <c r="P514" s="246"/>
      <c r="Q514" s="246"/>
      <c r="R514" s="246"/>
      <c r="S514" s="246"/>
      <c r="T514" s="246"/>
      <c r="U514" s="246"/>
      <c r="V514" s="246"/>
      <c r="W514" s="246"/>
    </row>
    <row r="515" spans="1:23" ht="14.1">
      <c r="A515" s="246"/>
      <c r="B515" s="246"/>
      <c r="C515" s="246"/>
      <c r="D515" s="246"/>
      <c r="E515" s="246"/>
      <c r="F515" s="246"/>
      <c r="G515" s="246"/>
      <c r="H515" s="246"/>
      <c r="I515" s="246"/>
      <c r="J515" s="246"/>
      <c r="K515" s="246"/>
      <c r="L515" s="246"/>
      <c r="M515" s="246"/>
      <c r="N515" s="246"/>
      <c r="O515" s="246"/>
      <c r="P515" s="246"/>
      <c r="Q515" s="246"/>
      <c r="R515" s="246"/>
      <c r="S515" s="246"/>
      <c r="T515" s="246"/>
      <c r="U515" s="246"/>
      <c r="V515" s="246"/>
      <c r="W515" s="246"/>
    </row>
    <row r="516" spans="1:23" ht="14.1">
      <c r="A516" s="246"/>
      <c r="B516" s="246"/>
      <c r="C516" s="246"/>
      <c r="D516" s="246"/>
      <c r="E516" s="246"/>
      <c r="F516" s="246"/>
      <c r="G516" s="246"/>
      <c r="H516" s="246"/>
      <c r="I516" s="246"/>
      <c r="J516" s="246"/>
      <c r="K516" s="246"/>
      <c r="L516" s="246"/>
      <c r="M516" s="246"/>
      <c r="N516" s="246"/>
      <c r="O516" s="246"/>
      <c r="P516" s="246"/>
      <c r="Q516" s="246"/>
      <c r="R516" s="246"/>
      <c r="S516" s="246"/>
      <c r="T516" s="246"/>
      <c r="U516" s="246"/>
      <c r="V516" s="246"/>
      <c r="W516" s="246"/>
    </row>
    <row r="517" spans="1:23" ht="14.1">
      <c r="A517" s="246"/>
      <c r="B517" s="246"/>
      <c r="C517" s="246"/>
      <c r="D517" s="246"/>
      <c r="E517" s="246"/>
      <c r="F517" s="246"/>
      <c r="G517" s="246"/>
      <c r="H517" s="246"/>
      <c r="I517" s="246"/>
      <c r="J517" s="246"/>
      <c r="K517" s="246"/>
      <c r="L517" s="246"/>
      <c r="M517" s="246"/>
      <c r="N517" s="246"/>
      <c r="O517" s="246"/>
      <c r="P517" s="246"/>
      <c r="Q517" s="246"/>
      <c r="R517" s="246"/>
      <c r="S517" s="246"/>
      <c r="T517" s="246"/>
      <c r="U517" s="246"/>
      <c r="V517" s="246"/>
      <c r="W517" s="246"/>
    </row>
    <row r="518" spans="1:23" ht="14.1">
      <c r="A518" s="246"/>
      <c r="B518" s="246"/>
      <c r="C518" s="246"/>
      <c r="D518" s="246"/>
      <c r="E518" s="246"/>
      <c r="F518" s="246"/>
      <c r="G518" s="246"/>
      <c r="H518" s="246"/>
      <c r="I518" s="246"/>
      <c r="J518" s="246"/>
      <c r="K518" s="246"/>
      <c r="L518" s="246"/>
      <c r="M518" s="246"/>
      <c r="N518" s="246"/>
      <c r="O518" s="246"/>
      <c r="P518" s="246"/>
      <c r="Q518" s="246"/>
      <c r="R518" s="246"/>
      <c r="S518" s="246"/>
      <c r="T518" s="246"/>
      <c r="U518" s="246"/>
      <c r="V518" s="246"/>
      <c r="W518" s="246"/>
    </row>
    <row r="519" spans="1:23" ht="14.1">
      <c r="A519" s="246"/>
      <c r="B519" s="246"/>
      <c r="C519" s="246"/>
      <c r="D519" s="246"/>
      <c r="E519" s="246"/>
      <c r="F519" s="246"/>
      <c r="G519" s="246"/>
      <c r="H519" s="246"/>
      <c r="I519" s="246"/>
      <c r="J519" s="246"/>
      <c r="K519" s="246"/>
      <c r="L519" s="246"/>
      <c r="M519" s="246"/>
      <c r="N519" s="246"/>
      <c r="O519" s="246"/>
      <c r="P519" s="246"/>
      <c r="Q519" s="246"/>
      <c r="R519" s="246"/>
      <c r="S519" s="246"/>
      <c r="T519" s="246"/>
      <c r="U519" s="246"/>
      <c r="V519" s="246"/>
      <c r="W519" s="246"/>
    </row>
    <row r="520" spans="1:23" ht="14.1">
      <c r="A520" s="246"/>
      <c r="B520" s="246"/>
      <c r="C520" s="246"/>
      <c r="D520" s="246"/>
      <c r="E520" s="246"/>
      <c r="F520" s="246"/>
      <c r="G520" s="246"/>
      <c r="H520" s="246"/>
      <c r="I520" s="246"/>
      <c r="J520" s="246"/>
      <c r="K520" s="246"/>
      <c r="L520" s="246"/>
      <c r="M520" s="246"/>
      <c r="N520" s="246"/>
      <c r="O520" s="246"/>
      <c r="P520" s="246"/>
      <c r="Q520" s="246"/>
      <c r="R520" s="246"/>
      <c r="S520" s="246"/>
      <c r="T520" s="246"/>
      <c r="U520" s="246"/>
      <c r="V520" s="246"/>
      <c r="W520" s="246"/>
    </row>
    <row r="521" spans="1:23" ht="14.1">
      <c r="A521" s="246"/>
      <c r="B521" s="246"/>
      <c r="C521" s="246"/>
      <c r="D521" s="246"/>
      <c r="E521" s="246"/>
      <c r="F521" s="246"/>
      <c r="G521" s="246"/>
      <c r="H521" s="246"/>
      <c r="I521" s="246"/>
      <c r="J521" s="246"/>
      <c r="K521" s="246"/>
      <c r="L521" s="246"/>
      <c r="M521" s="246"/>
      <c r="N521" s="246"/>
      <c r="O521" s="246"/>
      <c r="P521" s="246"/>
      <c r="Q521" s="246"/>
      <c r="R521" s="246"/>
      <c r="S521" s="246"/>
      <c r="T521" s="246"/>
      <c r="U521" s="246"/>
      <c r="V521" s="246"/>
      <c r="W521" s="246"/>
    </row>
    <row r="522" spans="1:23" ht="14.1">
      <c r="A522" s="246"/>
      <c r="B522" s="246"/>
      <c r="C522" s="246"/>
      <c r="D522" s="246"/>
      <c r="E522" s="246"/>
      <c r="F522" s="246"/>
      <c r="G522" s="246"/>
      <c r="H522" s="246"/>
      <c r="I522" s="246"/>
      <c r="J522" s="246"/>
      <c r="K522" s="246"/>
      <c r="L522" s="246"/>
      <c r="M522" s="246"/>
      <c r="N522" s="246"/>
      <c r="O522" s="246"/>
      <c r="P522" s="246"/>
      <c r="Q522" s="246"/>
      <c r="R522" s="246"/>
      <c r="S522" s="246"/>
      <c r="T522" s="246"/>
      <c r="U522" s="246"/>
      <c r="V522" s="246"/>
      <c r="W522" s="246"/>
    </row>
    <row r="523" spans="1:23" ht="14.1">
      <c r="A523" s="246"/>
      <c r="B523" s="246"/>
      <c r="C523" s="246"/>
      <c r="D523" s="246"/>
      <c r="E523" s="246"/>
      <c r="F523" s="246"/>
      <c r="G523" s="246"/>
      <c r="H523" s="246"/>
      <c r="I523" s="246"/>
      <c r="J523" s="246"/>
      <c r="K523" s="246"/>
      <c r="L523" s="246"/>
      <c r="M523" s="246"/>
      <c r="N523" s="246"/>
      <c r="O523" s="246"/>
      <c r="P523" s="246"/>
      <c r="Q523" s="246"/>
      <c r="R523" s="246"/>
      <c r="S523" s="246"/>
      <c r="T523" s="246"/>
      <c r="U523" s="246"/>
      <c r="V523" s="246"/>
      <c r="W523" s="246"/>
    </row>
    <row r="524" spans="1:23" ht="14.1">
      <c r="A524" s="246"/>
      <c r="B524" s="246"/>
      <c r="C524" s="246"/>
      <c r="D524" s="246"/>
      <c r="E524" s="246"/>
      <c r="F524" s="246"/>
      <c r="G524" s="246"/>
      <c r="H524" s="246"/>
      <c r="I524" s="246"/>
      <c r="J524" s="246"/>
      <c r="K524" s="246"/>
      <c r="L524" s="246"/>
      <c r="M524" s="246"/>
      <c r="N524" s="246"/>
      <c r="O524" s="246"/>
      <c r="P524" s="246"/>
      <c r="Q524" s="246"/>
      <c r="R524" s="246"/>
      <c r="S524" s="246"/>
      <c r="T524" s="246"/>
      <c r="U524" s="246"/>
      <c r="V524" s="246"/>
      <c r="W524" s="246"/>
    </row>
    <row r="525" spans="1:23" ht="14.1">
      <c r="A525" s="246"/>
      <c r="B525" s="246"/>
      <c r="C525" s="246"/>
      <c r="D525" s="246"/>
      <c r="E525" s="246"/>
      <c r="F525" s="246"/>
      <c r="G525" s="246"/>
      <c r="H525" s="246"/>
      <c r="I525" s="246"/>
      <c r="J525" s="246"/>
      <c r="K525" s="246"/>
      <c r="L525" s="246"/>
      <c r="M525" s="246"/>
      <c r="N525" s="246"/>
      <c r="O525" s="246"/>
      <c r="P525" s="246"/>
      <c r="Q525" s="246"/>
      <c r="R525" s="246"/>
      <c r="S525" s="246"/>
      <c r="T525" s="246"/>
      <c r="U525" s="246"/>
      <c r="V525" s="246"/>
      <c r="W525" s="246"/>
    </row>
    <row r="526" spans="1:23" ht="14.1">
      <c r="A526" s="246"/>
      <c r="B526" s="246"/>
      <c r="C526" s="246"/>
      <c r="D526" s="246"/>
      <c r="E526" s="246"/>
      <c r="F526" s="246"/>
      <c r="G526" s="246"/>
      <c r="H526" s="246"/>
      <c r="I526" s="246"/>
      <c r="J526" s="246"/>
      <c r="K526" s="246"/>
      <c r="L526" s="246"/>
      <c r="M526" s="246"/>
      <c r="N526" s="246"/>
      <c r="O526" s="246"/>
      <c r="P526" s="246"/>
      <c r="Q526" s="246"/>
      <c r="R526" s="246"/>
      <c r="S526" s="246"/>
      <c r="T526" s="246"/>
      <c r="U526" s="246"/>
      <c r="V526" s="246"/>
      <c r="W526" s="246"/>
    </row>
    <row r="527" spans="1:23" ht="14.1">
      <c r="A527" s="246"/>
      <c r="B527" s="246"/>
      <c r="C527" s="246"/>
      <c r="D527" s="246"/>
      <c r="E527" s="246"/>
      <c r="F527" s="246"/>
      <c r="G527" s="246"/>
      <c r="H527" s="246"/>
      <c r="I527" s="246"/>
      <c r="J527" s="246"/>
      <c r="K527" s="246"/>
      <c r="L527" s="246"/>
      <c r="M527" s="246"/>
      <c r="N527" s="246"/>
      <c r="O527" s="246"/>
      <c r="P527" s="246"/>
      <c r="Q527" s="246"/>
      <c r="R527" s="246"/>
      <c r="S527" s="246"/>
      <c r="T527" s="246"/>
      <c r="U527" s="246"/>
      <c r="V527" s="246"/>
      <c r="W527" s="246"/>
    </row>
    <row r="528" spans="1:23" ht="14.1">
      <c r="A528" s="246"/>
      <c r="B528" s="246"/>
      <c r="C528" s="246"/>
      <c r="D528" s="246"/>
      <c r="E528" s="246"/>
      <c r="F528" s="246"/>
      <c r="G528" s="246"/>
      <c r="H528" s="246"/>
      <c r="I528" s="246"/>
      <c r="J528" s="246"/>
      <c r="K528" s="246"/>
      <c r="L528" s="246"/>
      <c r="M528" s="246"/>
      <c r="N528" s="246"/>
      <c r="O528" s="246"/>
      <c r="P528" s="246"/>
      <c r="Q528" s="246"/>
      <c r="R528" s="246"/>
      <c r="S528" s="246"/>
      <c r="T528" s="246"/>
      <c r="U528" s="246"/>
      <c r="V528" s="246"/>
      <c r="W528" s="246"/>
    </row>
    <row r="529" spans="1:23" ht="14.1">
      <c r="A529" s="246"/>
      <c r="B529" s="246"/>
      <c r="C529" s="246"/>
      <c r="D529" s="246"/>
      <c r="E529" s="246"/>
      <c r="F529" s="246"/>
      <c r="G529" s="246"/>
      <c r="H529" s="246"/>
      <c r="I529" s="246"/>
      <c r="J529" s="246"/>
      <c r="K529" s="246"/>
      <c r="L529" s="246"/>
      <c r="M529" s="246"/>
      <c r="N529" s="246"/>
      <c r="O529" s="246"/>
      <c r="P529" s="246"/>
      <c r="Q529" s="246"/>
      <c r="R529" s="246"/>
      <c r="S529" s="246"/>
      <c r="T529" s="246"/>
      <c r="U529" s="246"/>
      <c r="V529" s="246"/>
      <c r="W529" s="246"/>
    </row>
    <row r="530" spans="1:23" ht="14.1">
      <c r="A530" s="246"/>
      <c r="B530" s="246"/>
      <c r="C530" s="246"/>
      <c r="D530" s="246"/>
      <c r="E530" s="246"/>
      <c r="F530" s="246"/>
      <c r="G530" s="246"/>
      <c r="H530" s="246"/>
      <c r="I530" s="246"/>
      <c r="J530" s="246"/>
      <c r="K530" s="246"/>
      <c r="L530" s="246"/>
      <c r="M530" s="246"/>
      <c r="N530" s="246"/>
      <c r="O530" s="246"/>
      <c r="P530" s="246"/>
      <c r="Q530" s="246"/>
      <c r="R530" s="246"/>
      <c r="S530" s="246"/>
      <c r="T530" s="246"/>
      <c r="U530" s="246"/>
      <c r="V530" s="246"/>
      <c r="W530" s="246"/>
    </row>
    <row r="531" spans="1:23" ht="14.1">
      <c r="A531" s="246"/>
      <c r="B531" s="246"/>
      <c r="C531" s="246"/>
      <c r="D531" s="246"/>
      <c r="E531" s="246"/>
      <c r="F531" s="246"/>
      <c r="G531" s="246"/>
      <c r="H531" s="246"/>
      <c r="I531" s="246"/>
      <c r="J531" s="246"/>
      <c r="K531" s="246"/>
      <c r="L531" s="246"/>
      <c r="M531" s="246"/>
      <c r="N531" s="246"/>
      <c r="O531" s="246"/>
      <c r="P531" s="246"/>
      <c r="Q531" s="246"/>
      <c r="R531" s="246"/>
      <c r="S531" s="246"/>
      <c r="T531" s="246"/>
      <c r="U531" s="246"/>
      <c r="V531" s="246"/>
      <c r="W531" s="246"/>
    </row>
    <row r="532" spans="1:23" ht="14.1">
      <c r="A532" s="246"/>
      <c r="B532" s="246"/>
      <c r="C532" s="246"/>
      <c r="D532" s="246"/>
      <c r="E532" s="246"/>
      <c r="F532" s="246"/>
      <c r="G532" s="246"/>
      <c r="H532" s="246"/>
      <c r="I532" s="246"/>
      <c r="J532" s="246"/>
      <c r="K532" s="246"/>
      <c r="L532" s="246"/>
      <c r="M532" s="246"/>
      <c r="N532" s="246"/>
      <c r="O532" s="246"/>
      <c r="P532" s="246"/>
      <c r="Q532" s="246"/>
      <c r="R532" s="246"/>
      <c r="S532" s="246"/>
      <c r="T532" s="246"/>
      <c r="U532" s="246"/>
      <c r="V532" s="246"/>
      <c r="W532" s="246"/>
    </row>
    <row r="533" spans="1:23" ht="14.1">
      <c r="A533" s="246"/>
      <c r="B533" s="246"/>
      <c r="C533" s="246"/>
      <c r="D533" s="246"/>
      <c r="E533" s="246"/>
      <c r="F533" s="246"/>
      <c r="G533" s="246"/>
      <c r="H533" s="246"/>
      <c r="I533" s="246"/>
      <c r="J533" s="246"/>
      <c r="K533" s="246"/>
      <c r="L533" s="246"/>
      <c r="M533" s="246"/>
      <c r="N533" s="246"/>
      <c r="O533" s="246"/>
      <c r="P533" s="246"/>
      <c r="Q533" s="246"/>
      <c r="R533" s="246"/>
      <c r="S533" s="246"/>
      <c r="T533" s="246"/>
      <c r="U533" s="246"/>
      <c r="V533" s="246"/>
      <c r="W533" s="246"/>
    </row>
    <row r="534" spans="1:23" ht="14.1">
      <c r="A534" s="246"/>
      <c r="B534" s="246"/>
      <c r="C534" s="246"/>
      <c r="D534" s="246"/>
      <c r="E534" s="246"/>
      <c r="F534" s="246"/>
      <c r="G534" s="246"/>
      <c r="H534" s="246"/>
      <c r="I534" s="246"/>
      <c r="J534" s="246"/>
      <c r="K534" s="246"/>
      <c r="L534" s="246"/>
      <c r="M534" s="246"/>
      <c r="N534" s="246"/>
      <c r="O534" s="246"/>
      <c r="P534" s="246"/>
      <c r="Q534" s="246"/>
      <c r="R534" s="246"/>
      <c r="S534" s="246"/>
      <c r="T534" s="246"/>
      <c r="U534" s="246"/>
      <c r="V534" s="246"/>
      <c r="W534" s="246"/>
    </row>
    <row r="535" spans="1:23" ht="14.1">
      <c r="A535" s="246"/>
      <c r="B535" s="246"/>
      <c r="C535" s="246"/>
      <c r="D535" s="246"/>
      <c r="E535" s="246"/>
      <c r="F535" s="246"/>
      <c r="G535" s="246"/>
      <c r="H535" s="246"/>
      <c r="I535" s="246"/>
      <c r="J535" s="246"/>
      <c r="K535" s="246"/>
      <c r="L535" s="246"/>
      <c r="M535" s="246"/>
      <c r="N535" s="246"/>
      <c r="O535" s="246"/>
      <c r="P535" s="246"/>
      <c r="Q535" s="246"/>
      <c r="R535" s="246"/>
      <c r="S535" s="246"/>
      <c r="T535" s="246"/>
      <c r="U535" s="246"/>
      <c r="V535" s="246"/>
      <c r="W535" s="246"/>
    </row>
    <row r="536" spans="1:23" ht="14.1">
      <c r="A536" s="246"/>
      <c r="B536" s="246"/>
      <c r="C536" s="246"/>
      <c r="D536" s="246"/>
      <c r="E536" s="246"/>
      <c r="F536" s="246"/>
      <c r="G536" s="246"/>
      <c r="H536" s="246"/>
      <c r="I536" s="246"/>
      <c r="J536" s="246"/>
      <c r="K536" s="246"/>
      <c r="L536" s="246"/>
      <c r="M536" s="246"/>
      <c r="N536" s="246"/>
      <c r="O536" s="246"/>
      <c r="P536" s="246"/>
      <c r="Q536" s="246"/>
      <c r="R536" s="246"/>
      <c r="S536" s="246"/>
      <c r="T536" s="246"/>
      <c r="U536" s="246"/>
      <c r="V536" s="246"/>
      <c r="W536" s="246"/>
    </row>
    <row r="537" spans="1:23" ht="14.1">
      <c r="A537" s="246"/>
      <c r="B537" s="246"/>
      <c r="C537" s="246"/>
      <c r="D537" s="246"/>
      <c r="E537" s="246"/>
      <c r="F537" s="246"/>
      <c r="G537" s="246"/>
      <c r="H537" s="246"/>
      <c r="I537" s="246"/>
      <c r="J537" s="246"/>
      <c r="K537" s="246"/>
      <c r="L537" s="246"/>
      <c r="M537" s="246"/>
      <c r="N537" s="246"/>
      <c r="O537" s="246"/>
      <c r="P537" s="246"/>
      <c r="Q537" s="246"/>
      <c r="R537" s="246"/>
      <c r="S537" s="246"/>
      <c r="T537" s="246"/>
      <c r="U537" s="246"/>
      <c r="V537" s="246"/>
      <c r="W537" s="246"/>
    </row>
    <row r="538" spans="1:23" ht="14.1">
      <c r="A538" s="246"/>
      <c r="B538" s="246"/>
      <c r="C538" s="246"/>
      <c r="D538" s="246"/>
      <c r="E538" s="246"/>
      <c r="F538" s="246"/>
      <c r="G538" s="246"/>
      <c r="H538" s="246"/>
      <c r="I538" s="246"/>
      <c r="J538" s="246"/>
      <c r="K538" s="246"/>
      <c r="L538" s="246"/>
      <c r="M538" s="246"/>
      <c r="N538" s="246"/>
      <c r="O538" s="246"/>
      <c r="P538" s="246"/>
      <c r="Q538" s="246"/>
      <c r="R538" s="246"/>
      <c r="S538" s="246"/>
      <c r="T538" s="246"/>
      <c r="U538" s="246"/>
      <c r="V538" s="246"/>
      <c r="W538" s="246"/>
    </row>
    <row r="539" spans="1:23" ht="14.1">
      <c r="A539" s="246"/>
      <c r="B539" s="246"/>
      <c r="C539" s="246"/>
      <c r="D539" s="246"/>
      <c r="E539" s="246"/>
      <c r="F539" s="246"/>
      <c r="G539" s="246"/>
      <c r="H539" s="246"/>
      <c r="I539" s="246"/>
      <c r="J539" s="246"/>
      <c r="K539" s="246"/>
      <c r="L539" s="246"/>
      <c r="M539" s="246"/>
      <c r="N539" s="246"/>
      <c r="O539" s="246"/>
      <c r="P539" s="246"/>
      <c r="Q539" s="246"/>
      <c r="R539" s="246"/>
      <c r="S539" s="246"/>
      <c r="T539" s="246"/>
      <c r="U539" s="246"/>
      <c r="V539" s="246"/>
      <c r="W539" s="246"/>
    </row>
    <row r="540" spans="1:23" ht="14.1">
      <c r="A540" s="246"/>
      <c r="B540" s="246"/>
      <c r="C540" s="246"/>
      <c r="D540" s="246"/>
      <c r="E540" s="246"/>
      <c r="F540" s="246"/>
      <c r="G540" s="246"/>
      <c r="H540" s="246"/>
      <c r="I540" s="246"/>
      <c r="J540" s="246"/>
      <c r="K540" s="246"/>
      <c r="L540" s="246"/>
      <c r="M540" s="246"/>
      <c r="N540" s="246"/>
      <c r="O540" s="246"/>
      <c r="P540" s="246"/>
      <c r="Q540" s="246"/>
      <c r="R540" s="246"/>
      <c r="S540" s="246"/>
      <c r="T540" s="246"/>
      <c r="U540" s="246"/>
      <c r="V540" s="246"/>
      <c r="W540" s="246"/>
    </row>
    <row r="541" spans="1:23" ht="14.1">
      <c r="A541" s="246"/>
      <c r="B541" s="246"/>
      <c r="C541" s="246"/>
      <c r="D541" s="246"/>
      <c r="E541" s="246"/>
      <c r="F541" s="246"/>
      <c r="G541" s="246"/>
      <c r="H541" s="246"/>
      <c r="I541" s="246"/>
      <c r="J541" s="246"/>
      <c r="K541" s="246"/>
      <c r="L541" s="246"/>
      <c r="M541" s="246"/>
      <c r="N541" s="246"/>
      <c r="O541" s="246"/>
      <c r="P541" s="246"/>
      <c r="Q541" s="246"/>
      <c r="R541" s="246"/>
      <c r="S541" s="246"/>
      <c r="T541" s="246"/>
      <c r="U541" s="246"/>
      <c r="V541" s="246"/>
      <c r="W541" s="246"/>
    </row>
    <row r="542" spans="1:23" ht="14.1">
      <c r="A542" s="246"/>
      <c r="B542" s="246"/>
      <c r="C542" s="246"/>
      <c r="D542" s="246"/>
      <c r="E542" s="246"/>
      <c r="F542" s="246"/>
      <c r="G542" s="246"/>
      <c r="H542" s="246"/>
      <c r="I542" s="246"/>
      <c r="J542" s="246"/>
      <c r="K542" s="246"/>
      <c r="L542" s="246"/>
      <c r="M542" s="246"/>
      <c r="N542" s="246"/>
      <c r="O542" s="246"/>
      <c r="P542" s="246"/>
      <c r="Q542" s="246"/>
      <c r="R542" s="246"/>
      <c r="S542" s="246"/>
      <c r="T542" s="246"/>
      <c r="U542" s="246"/>
      <c r="V542" s="246"/>
      <c r="W542" s="246"/>
    </row>
    <row r="543" spans="1:23" ht="14.1">
      <c r="A543" s="246"/>
      <c r="B543" s="246"/>
      <c r="C543" s="246"/>
      <c r="D543" s="246"/>
      <c r="E543" s="246"/>
      <c r="F543" s="246"/>
      <c r="G543" s="246"/>
      <c r="H543" s="246"/>
      <c r="I543" s="246"/>
      <c r="J543" s="246"/>
      <c r="K543" s="246"/>
      <c r="L543" s="246"/>
      <c r="M543" s="246"/>
      <c r="N543" s="246"/>
      <c r="O543" s="246"/>
      <c r="P543" s="246"/>
      <c r="Q543" s="246"/>
      <c r="R543" s="246"/>
      <c r="S543" s="246"/>
      <c r="T543" s="246"/>
      <c r="U543" s="246"/>
      <c r="V543" s="246"/>
      <c r="W543" s="246"/>
    </row>
    <row r="544" spans="1:23" ht="14.1">
      <c r="A544" s="246"/>
      <c r="B544" s="246"/>
      <c r="C544" s="246"/>
      <c r="D544" s="246"/>
      <c r="E544" s="246"/>
      <c r="F544" s="246"/>
      <c r="G544" s="246"/>
      <c r="H544" s="246"/>
      <c r="I544" s="246"/>
      <c r="J544" s="246"/>
      <c r="K544" s="246"/>
      <c r="L544" s="246"/>
      <c r="M544" s="246"/>
      <c r="N544" s="246"/>
      <c r="O544" s="246"/>
      <c r="P544" s="246"/>
      <c r="Q544" s="246"/>
      <c r="R544" s="246"/>
      <c r="S544" s="246"/>
      <c r="T544" s="246"/>
      <c r="U544" s="246"/>
      <c r="V544" s="246"/>
      <c r="W544" s="246"/>
    </row>
    <row r="545" spans="1:23" ht="14.1">
      <c r="A545" s="246"/>
      <c r="B545" s="246"/>
      <c r="C545" s="246"/>
      <c r="D545" s="246"/>
      <c r="E545" s="246"/>
      <c r="F545" s="246"/>
      <c r="G545" s="246"/>
      <c r="H545" s="246"/>
      <c r="I545" s="246"/>
      <c r="J545" s="246"/>
      <c r="K545" s="246"/>
      <c r="L545" s="246"/>
      <c r="M545" s="246"/>
      <c r="N545" s="246"/>
      <c r="O545" s="246"/>
      <c r="P545" s="246"/>
      <c r="Q545" s="246"/>
      <c r="R545" s="246"/>
      <c r="S545" s="246"/>
      <c r="T545" s="246"/>
      <c r="U545" s="246"/>
      <c r="V545" s="246"/>
      <c r="W545" s="246"/>
    </row>
    <row r="546" spans="1:23" ht="14.1">
      <c r="A546" s="246"/>
      <c r="B546" s="246"/>
      <c r="C546" s="246"/>
      <c r="D546" s="246"/>
      <c r="E546" s="246"/>
      <c r="F546" s="246"/>
      <c r="G546" s="246"/>
      <c r="H546" s="246"/>
      <c r="I546" s="246"/>
      <c r="J546" s="246"/>
      <c r="K546" s="246"/>
      <c r="L546" s="246"/>
      <c r="M546" s="246"/>
      <c r="N546" s="246"/>
      <c r="O546" s="246"/>
      <c r="P546" s="246"/>
      <c r="Q546" s="246"/>
      <c r="R546" s="246"/>
      <c r="S546" s="246"/>
      <c r="T546" s="246"/>
      <c r="U546" s="246"/>
      <c r="V546" s="246"/>
      <c r="W546" s="246"/>
    </row>
    <row r="547" spans="1:23" ht="14.1">
      <c r="A547" s="246"/>
      <c r="B547" s="246"/>
      <c r="C547" s="246"/>
      <c r="D547" s="246"/>
      <c r="E547" s="246"/>
      <c r="F547" s="246"/>
      <c r="G547" s="246"/>
      <c r="H547" s="246"/>
      <c r="I547" s="246"/>
      <c r="J547" s="246"/>
      <c r="K547" s="246"/>
      <c r="L547" s="246"/>
      <c r="M547" s="246"/>
      <c r="N547" s="246"/>
      <c r="O547" s="246"/>
      <c r="P547" s="246"/>
      <c r="Q547" s="246"/>
      <c r="R547" s="246"/>
      <c r="S547" s="246"/>
      <c r="T547" s="246"/>
      <c r="U547" s="246"/>
      <c r="V547" s="246"/>
      <c r="W547" s="246"/>
    </row>
    <row r="548" spans="1:23" ht="14.1">
      <c r="A548" s="246"/>
      <c r="B548" s="246"/>
      <c r="C548" s="246"/>
      <c r="D548" s="246"/>
      <c r="E548" s="246"/>
      <c r="F548" s="246"/>
      <c r="G548" s="246"/>
      <c r="H548" s="246"/>
      <c r="I548" s="246"/>
      <c r="J548" s="246"/>
      <c r="K548" s="246"/>
      <c r="L548" s="246"/>
      <c r="M548" s="246"/>
      <c r="N548" s="246"/>
      <c r="O548" s="246"/>
      <c r="P548" s="246"/>
      <c r="Q548" s="246"/>
      <c r="R548" s="246"/>
      <c r="S548" s="246"/>
      <c r="T548" s="246"/>
      <c r="U548" s="246"/>
      <c r="V548" s="246"/>
      <c r="W548" s="246"/>
    </row>
    <row r="549" spans="1:23" ht="14.1">
      <c r="A549" s="246"/>
      <c r="B549" s="246"/>
      <c r="C549" s="246"/>
      <c r="D549" s="246"/>
      <c r="E549" s="246"/>
      <c r="F549" s="246"/>
      <c r="G549" s="246"/>
      <c r="H549" s="246"/>
      <c r="I549" s="246"/>
      <c r="J549" s="246"/>
      <c r="K549" s="246"/>
      <c r="L549" s="246"/>
      <c r="M549" s="246"/>
      <c r="N549" s="246"/>
      <c r="O549" s="246"/>
      <c r="P549" s="246"/>
      <c r="Q549" s="246"/>
      <c r="R549" s="246"/>
      <c r="S549" s="246"/>
      <c r="T549" s="246"/>
      <c r="U549" s="246"/>
      <c r="V549" s="246"/>
      <c r="W549" s="246"/>
    </row>
    <row r="550" spans="1:23" ht="14.1">
      <c r="A550" s="246"/>
      <c r="B550" s="246"/>
      <c r="C550" s="246"/>
      <c r="D550" s="246"/>
      <c r="E550" s="246"/>
      <c r="F550" s="246"/>
      <c r="G550" s="246"/>
      <c r="H550" s="246"/>
      <c r="I550" s="246"/>
      <c r="J550" s="246"/>
      <c r="K550" s="246"/>
      <c r="L550" s="246"/>
      <c r="M550" s="246"/>
      <c r="N550" s="246"/>
      <c r="O550" s="246"/>
      <c r="P550" s="246"/>
      <c r="Q550" s="246"/>
      <c r="R550" s="246"/>
      <c r="S550" s="246"/>
      <c r="T550" s="246"/>
      <c r="U550" s="246"/>
      <c r="V550" s="246"/>
      <c r="W550" s="246"/>
    </row>
    <row r="551" spans="1:23" ht="14.1">
      <c r="A551" s="246"/>
      <c r="B551" s="246"/>
      <c r="C551" s="246"/>
      <c r="D551" s="246"/>
      <c r="E551" s="246"/>
      <c r="F551" s="246"/>
      <c r="G551" s="246"/>
      <c r="H551" s="246"/>
      <c r="I551" s="246"/>
      <c r="J551" s="246"/>
      <c r="K551" s="246"/>
      <c r="L551" s="246"/>
      <c r="M551" s="246"/>
      <c r="N551" s="246"/>
      <c r="O551" s="246"/>
      <c r="P551" s="246"/>
      <c r="Q551" s="246"/>
      <c r="R551" s="246"/>
      <c r="S551" s="246"/>
      <c r="T551" s="246"/>
      <c r="U551" s="246"/>
      <c r="V551" s="246"/>
      <c r="W551" s="246"/>
    </row>
    <row r="552" spans="1:23" ht="14.1">
      <c r="A552" s="246"/>
      <c r="B552" s="246"/>
      <c r="C552" s="246"/>
      <c r="D552" s="246"/>
      <c r="E552" s="246"/>
      <c r="F552" s="246"/>
      <c r="G552" s="246"/>
      <c r="H552" s="246"/>
      <c r="I552" s="246"/>
      <c r="J552" s="246"/>
      <c r="K552" s="246"/>
      <c r="L552" s="246"/>
      <c r="M552" s="246"/>
      <c r="N552" s="246"/>
      <c r="O552" s="246"/>
      <c r="P552" s="246"/>
      <c r="Q552" s="246"/>
      <c r="R552" s="246"/>
      <c r="S552" s="246"/>
      <c r="T552" s="246"/>
      <c r="U552" s="246"/>
      <c r="V552" s="246"/>
      <c r="W552" s="246"/>
    </row>
    <row r="553" spans="1:23" ht="14.1">
      <c r="A553" s="246"/>
      <c r="B553" s="246"/>
      <c r="C553" s="246"/>
      <c r="D553" s="246"/>
      <c r="E553" s="246"/>
      <c r="F553" s="246"/>
      <c r="G553" s="246"/>
      <c r="H553" s="246"/>
      <c r="I553" s="246"/>
      <c r="J553" s="246"/>
      <c r="K553" s="246"/>
      <c r="L553" s="246"/>
      <c r="M553" s="246"/>
      <c r="N553" s="246"/>
      <c r="O553" s="246"/>
      <c r="P553" s="246"/>
      <c r="Q553" s="246"/>
      <c r="R553" s="246"/>
      <c r="S553" s="246"/>
      <c r="T553" s="246"/>
      <c r="U553" s="246"/>
      <c r="V553" s="246"/>
      <c r="W553" s="246"/>
    </row>
    <row r="554" spans="1:23" ht="14.1">
      <c r="A554" s="246"/>
      <c r="B554" s="246"/>
      <c r="C554" s="246"/>
      <c r="D554" s="246"/>
      <c r="E554" s="246"/>
      <c r="F554" s="246"/>
      <c r="G554" s="246"/>
      <c r="H554" s="246"/>
      <c r="I554" s="246"/>
      <c r="J554" s="246"/>
      <c r="K554" s="246"/>
      <c r="L554" s="246"/>
      <c r="M554" s="246"/>
      <c r="N554" s="246"/>
      <c r="O554" s="246"/>
      <c r="P554" s="246"/>
      <c r="Q554" s="246"/>
      <c r="R554" s="246"/>
      <c r="S554" s="246"/>
      <c r="T554" s="246"/>
      <c r="U554" s="246"/>
      <c r="V554" s="246"/>
      <c r="W554" s="246"/>
    </row>
    <row r="555" spans="1:23" ht="14.1">
      <c r="A555" s="246"/>
      <c r="B555" s="246"/>
      <c r="C555" s="246"/>
      <c r="D555" s="246"/>
      <c r="E555" s="246"/>
      <c r="F555" s="246"/>
      <c r="G555" s="246"/>
      <c r="H555" s="246"/>
      <c r="I555" s="246"/>
      <c r="J555" s="246"/>
      <c r="K555" s="246"/>
      <c r="L555" s="246"/>
      <c r="M555" s="246"/>
      <c r="N555" s="246"/>
      <c r="O555" s="246"/>
      <c r="P555" s="246"/>
      <c r="Q555" s="246"/>
      <c r="R555" s="246"/>
      <c r="S555" s="246"/>
      <c r="T555" s="246"/>
      <c r="U555" s="246"/>
      <c r="V555" s="246"/>
      <c r="W555" s="246"/>
    </row>
    <row r="556" spans="1:23" ht="14.1">
      <c r="A556" s="246"/>
      <c r="B556" s="246"/>
      <c r="C556" s="246"/>
      <c r="D556" s="246"/>
      <c r="E556" s="246"/>
      <c r="F556" s="246"/>
      <c r="G556" s="246"/>
      <c r="H556" s="246"/>
      <c r="I556" s="246"/>
      <c r="J556" s="246"/>
      <c r="K556" s="246"/>
      <c r="L556" s="246"/>
      <c r="M556" s="246"/>
      <c r="N556" s="246"/>
      <c r="O556" s="246"/>
      <c r="P556" s="246"/>
      <c r="Q556" s="246"/>
      <c r="R556" s="246"/>
      <c r="S556" s="246"/>
      <c r="T556" s="246"/>
      <c r="U556" s="246"/>
      <c r="V556" s="246"/>
      <c r="W556" s="246"/>
    </row>
    <row r="557" spans="1:23" ht="14.1">
      <c r="A557" s="246"/>
      <c r="B557" s="246"/>
      <c r="C557" s="246"/>
      <c r="D557" s="246"/>
      <c r="E557" s="246"/>
      <c r="F557" s="246"/>
      <c r="G557" s="246"/>
      <c r="H557" s="246"/>
      <c r="I557" s="246"/>
      <c r="J557" s="246"/>
      <c r="K557" s="246"/>
      <c r="L557" s="246"/>
      <c r="M557" s="246"/>
      <c r="N557" s="246"/>
      <c r="O557" s="246"/>
      <c r="P557" s="246"/>
      <c r="Q557" s="246"/>
      <c r="R557" s="246"/>
      <c r="S557" s="246"/>
      <c r="T557" s="246"/>
      <c r="U557" s="246"/>
      <c r="V557" s="246"/>
      <c r="W557" s="246"/>
    </row>
    <row r="558" spans="1:23" ht="14.1">
      <c r="A558" s="246"/>
      <c r="B558" s="246"/>
      <c r="C558" s="246"/>
      <c r="D558" s="246"/>
      <c r="E558" s="246"/>
      <c r="F558" s="246"/>
      <c r="G558" s="246"/>
      <c r="H558" s="246"/>
      <c r="I558" s="246"/>
      <c r="J558" s="246"/>
      <c r="K558" s="246"/>
      <c r="L558" s="246"/>
      <c r="M558" s="246"/>
      <c r="N558" s="246"/>
      <c r="O558" s="246"/>
      <c r="P558" s="246"/>
      <c r="Q558" s="246"/>
      <c r="R558" s="246"/>
      <c r="S558" s="246"/>
      <c r="T558" s="246"/>
      <c r="U558" s="246"/>
      <c r="V558" s="246"/>
      <c r="W558" s="246"/>
    </row>
    <row r="559" spans="1:23" ht="14.1">
      <c r="A559" s="246"/>
      <c r="B559" s="246"/>
      <c r="C559" s="246"/>
      <c r="D559" s="246"/>
      <c r="E559" s="246"/>
      <c r="F559" s="246"/>
      <c r="G559" s="246"/>
      <c r="H559" s="246"/>
      <c r="I559" s="246"/>
      <c r="J559" s="246"/>
      <c r="K559" s="246"/>
      <c r="L559" s="246"/>
      <c r="M559" s="246"/>
      <c r="N559" s="246"/>
      <c r="O559" s="246"/>
      <c r="P559" s="246"/>
      <c r="Q559" s="246"/>
      <c r="R559" s="246"/>
      <c r="S559" s="246"/>
      <c r="T559" s="246"/>
      <c r="U559" s="246"/>
      <c r="V559" s="246"/>
      <c r="W559" s="246"/>
    </row>
    <row r="560" spans="1:23" ht="14.1">
      <c r="A560" s="246"/>
      <c r="B560" s="246"/>
      <c r="C560" s="246"/>
      <c r="D560" s="246"/>
      <c r="E560" s="246"/>
      <c r="F560" s="246"/>
      <c r="G560" s="246"/>
      <c r="H560" s="246"/>
      <c r="I560" s="246"/>
      <c r="J560" s="246"/>
      <c r="K560" s="246"/>
      <c r="L560" s="246"/>
      <c r="M560" s="246"/>
      <c r="N560" s="246"/>
      <c r="O560" s="246"/>
      <c r="P560" s="246"/>
      <c r="Q560" s="246"/>
      <c r="R560" s="246"/>
      <c r="S560" s="246"/>
      <c r="T560" s="246"/>
      <c r="U560" s="246"/>
      <c r="V560" s="246"/>
      <c r="W560" s="246"/>
    </row>
    <row r="561" spans="1:23" ht="14.1">
      <c r="A561" s="246"/>
      <c r="B561" s="246"/>
      <c r="C561" s="246"/>
      <c r="D561" s="246"/>
      <c r="E561" s="246"/>
      <c r="F561" s="246"/>
      <c r="G561" s="246"/>
      <c r="H561" s="246"/>
      <c r="I561" s="246"/>
      <c r="J561" s="246"/>
      <c r="K561" s="246"/>
      <c r="L561" s="246"/>
      <c r="M561" s="246"/>
      <c r="N561" s="246"/>
      <c r="O561" s="246"/>
      <c r="P561" s="246"/>
      <c r="Q561" s="246"/>
      <c r="R561" s="246"/>
      <c r="S561" s="246"/>
      <c r="T561" s="246"/>
      <c r="U561" s="246"/>
      <c r="V561" s="246"/>
      <c r="W561" s="246"/>
    </row>
    <row r="562" spans="1:23" ht="14.1">
      <c r="A562" s="246"/>
      <c r="B562" s="246"/>
      <c r="C562" s="246"/>
      <c r="D562" s="246"/>
      <c r="E562" s="246"/>
      <c r="F562" s="246"/>
      <c r="G562" s="246"/>
      <c r="H562" s="246"/>
      <c r="I562" s="246"/>
      <c r="J562" s="246"/>
      <c r="K562" s="246"/>
      <c r="L562" s="246"/>
      <c r="M562" s="246"/>
      <c r="N562" s="246"/>
      <c r="O562" s="246"/>
      <c r="P562" s="246"/>
      <c r="Q562" s="246"/>
      <c r="R562" s="246"/>
      <c r="S562" s="246"/>
      <c r="T562" s="246"/>
      <c r="U562" s="246"/>
      <c r="V562" s="246"/>
      <c r="W562" s="246"/>
    </row>
    <row r="563" spans="1:23" ht="14.1">
      <c r="A563" s="246"/>
      <c r="B563" s="246"/>
      <c r="C563" s="246"/>
      <c r="D563" s="246"/>
      <c r="E563" s="246"/>
      <c r="F563" s="246"/>
      <c r="G563" s="246"/>
      <c r="H563" s="246"/>
      <c r="I563" s="246"/>
      <c r="J563" s="246"/>
      <c r="K563" s="246"/>
      <c r="L563" s="246"/>
      <c r="M563" s="246"/>
      <c r="N563" s="246"/>
      <c r="O563" s="246"/>
      <c r="P563" s="246"/>
      <c r="Q563" s="246"/>
      <c r="R563" s="246"/>
      <c r="S563" s="246"/>
      <c r="T563" s="246"/>
      <c r="U563" s="246"/>
      <c r="V563" s="246"/>
      <c r="W563" s="246"/>
    </row>
    <row r="564" spans="1:23" ht="14.1">
      <c r="A564" s="246"/>
      <c r="B564" s="246"/>
      <c r="C564" s="246"/>
      <c r="D564" s="246"/>
      <c r="E564" s="246"/>
      <c r="F564" s="246"/>
      <c r="G564" s="246"/>
      <c r="H564" s="246"/>
      <c r="I564" s="246"/>
      <c r="J564" s="246"/>
      <c r="K564" s="246"/>
      <c r="L564" s="246"/>
      <c r="M564" s="246"/>
      <c r="N564" s="246"/>
      <c r="O564" s="246"/>
      <c r="P564" s="246"/>
      <c r="Q564" s="246"/>
      <c r="R564" s="246"/>
      <c r="S564" s="246"/>
      <c r="T564" s="246"/>
      <c r="U564" s="246"/>
      <c r="V564" s="246"/>
      <c r="W564" s="246"/>
    </row>
    <row r="565" spans="1:23" ht="14.1">
      <c r="A565" s="246"/>
      <c r="B565" s="246"/>
      <c r="C565" s="246"/>
      <c r="D565" s="246"/>
      <c r="E565" s="246"/>
      <c r="F565" s="246"/>
      <c r="G565" s="246"/>
      <c r="H565" s="246"/>
      <c r="I565" s="246"/>
      <c r="J565" s="246"/>
      <c r="K565" s="246"/>
      <c r="L565" s="246"/>
      <c r="M565" s="246"/>
      <c r="N565" s="246"/>
      <c r="O565" s="246"/>
      <c r="P565" s="246"/>
      <c r="Q565" s="246"/>
      <c r="R565" s="246"/>
      <c r="S565" s="246"/>
      <c r="T565" s="246"/>
      <c r="U565" s="246"/>
      <c r="V565" s="246"/>
      <c r="W565" s="246"/>
    </row>
    <row r="566" spans="1:23" ht="14.1">
      <c r="A566" s="246"/>
      <c r="B566" s="246"/>
      <c r="C566" s="246"/>
      <c r="D566" s="246"/>
      <c r="E566" s="246"/>
      <c r="F566" s="246"/>
      <c r="G566" s="246"/>
      <c r="H566" s="246"/>
      <c r="I566" s="246"/>
      <c r="J566" s="246"/>
      <c r="K566" s="246"/>
      <c r="L566" s="246"/>
      <c r="M566" s="246"/>
      <c r="N566" s="246"/>
      <c r="O566" s="246"/>
      <c r="P566" s="246"/>
      <c r="Q566" s="246"/>
      <c r="R566" s="246"/>
      <c r="S566" s="246"/>
      <c r="T566" s="246"/>
      <c r="U566" s="246"/>
      <c r="V566" s="246"/>
      <c r="W566" s="246"/>
    </row>
    <row r="567" spans="1:23" ht="14.1">
      <c r="A567" s="246"/>
      <c r="B567" s="246"/>
      <c r="C567" s="246"/>
      <c r="D567" s="246"/>
      <c r="E567" s="246"/>
      <c r="F567" s="246"/>
      <c r="G567" s="246"/>
      <c r="H567" s="246"/>
      <c r="I567" s="246"/>
      <c r="J567" s="246"/>
      <c r="K567" s="246"/>
      <c r="L567" s="246"/>
      <c r="M567" s="246"/>
      <c r="N567" s="246"/>
      <c r="O567" s="246"/>
      <c r="P567" s="246"/>
      <c r="Q567" s="246"/>
      <c r="R567" s="246"/>
      <c r="S567" s="246"/>
      <c r="T567" s="246"/>
      <c r="U567" s="246"/>
      <c r="V567" s="246"/>
      <c r="W567" s="246"/>
    </row>
    <row r="568" spans="1:23" ht="14.1">
      <c r="A568" s="246"/>
      <c r="B568" s="246"/>
      <c r="C568" s="246"/>
      <c r="D568" s="246"/>
      <c r="E568" s="246"/>
      <c r="F568" s="246"/>
      <c r="G568" s="246"/>
      <c r="H568" s="246"/>
      <c r="I568" s="246"/>
      <c r="J568" s="246"/>
      <c r="K568" s="246"/>
      <c r="L568" s="246"/>
      <c r="M568" s="246"/>
      <c r="N568" s="246"/>
      <c r="O568" s="246"/>
      <c r="P568" s="246"/>
      <c r="Q568" s="246"/>
      <c r="R568" s="246"/>
      <c r="S568" s="246"/>
      <c r="T568" s="246"/>
      <c r="U568" s="246"/>
      <c r="V568" s="246"/>
      <c r="W568" s="246"/>
    </row>
    <row r="569" spans="1:23" ht="14.1">
      <c r="A569" s="246"/>
      <c r="B569" s="246"/>
      <c r="C569" s="246"/>
      <c r="D569" s="246"/>
      <c r="E569" s="246"/>
      <c r="F569" s="246"/>
      <c r="G569" s="246"/>
      <c r="H569" s="246"/>
      <c r="I569" s="246"/>
      <c r="J569" s="246"/>
      <c r="K569" s="246"/>
      <c r="L569" s="246"/>
      <c r="M569" s="246"/>
      <c r="N569" s="246"/>
      <c r="O569" s="246"/>
      <c r="P569" s="246"/>
      <c r="Q569" s="246"/>
      <c r="R569" s="246"/>
      <c r="S569" s="246"/>
      <c r="T569" s="246"/>
      <c r="U569" s="246"/>
      <c r="V569" s="246"/>
      <c r="W569" s="246"/>
    </row>
    <row r="570" spans="1:23" ht="14.1">
      <c r="A570" s="246"/>
      <c r="B570" s="246"/>
      <c r="C570" s="246"/>
      <c r="D570" s="246"/>
      <c r="E570" s="246"/>
      <c r="F570" s="246"/>
      <c r="G570" s="246"/>
      <c r="H570" s="246"/>
      <c r="I570" s="246"/>
      <c r="J570" s="246"/>
      <c r="K570" s="246"/>
      <c r="L570" s="246"/>
      <c r="M570" s="246"/>
      <c r="N570" s="246"/>
      <c r="O570" s="246"/>
      <c r="P570" s="246"/>
      <c r="Q570" s="246"/>
      <c r="R570" s="246"/>
      <c r="S570" s="246"/>
      <c r="T570" s="246"/>
      <c r="U570" s="246"/>
      <c r="V570" s="246"/>
      <c r="W570" s="246"/>
    </row>
    <row r="571" spans="1:23" ht="14.1">
      <c r="A571" s="246"/>
      <c r="B571" s="246"/>
      <c r="C571" s="246"/>
      <c r="D571" s="246"/>
      <c r="E571" s="246"/>
      <c r="F571" s="246"/>
      <c r="G571" s="246"/>
      <c r="H571" s="246"/>
      <c r="I571" s="246"/>
      <c r="J571" s="246"/>
      <c r="K571" s="246"/>
      <c r="L571" s="246"/>
      <c r="M571" s="246"/>
      <c r="N571" s="246"/>
      <c r="O571" s="246"/>
      <c r="P571" s="246"/>
      <c r="Q571" s="246"/>
      <c r="R571" s="246"/>
      <c r="S571" s="246"/>
      <c r="T571" s="246"/>
      <c r="U571" s="246"/>
      <c r="V571" s="246"/>
      <c r="W571" s="246"/>
    </row>
    <row r="572" spans="1:23" ht="14.1">
      <c r="A572" s="246"/>
      <c r="B572" s="246"/>
      <c r="C572" s="246"/>
      <c r="D572" s="246"/>
      <c r="E572" s="246"/>
      <c r="F572" s="246"/>
      <c r="G572" s="246"/>
      <c r="H572" s="246"/>
      <c r="I572" s="246"/>
      <c r="J572" s="246"/>
      <c r="K572" s="246"/>
      <c r="L572" s="246"/>
      <c r="M572" s="246"/>
      <c r="N572" s="246"/>
      <c r="O572" s="246"/>
      <c r="P572" s="246"/>
      <c r="Q572" s="246"/>
      <c r="R572" s="246"/>
      <c r="S572" s="246"/>
      <c r="T572" s="246"/>
      <c r="U572" s="246"/>
      <c r="V572" s="246"/>
      <c r="W572" s="246"/>
    </row>
    <row r="573" spans="1:23" ht="14.1">
      <c r="A573" s="246"/>
      <c r="B573" s="246"/>
      <c r="C573" s="246"/>
      <c r="D573" s="246"/>
      <c r="E573" s="246"/>
      <c r="F573" s="246"/>
      <c r="G573" s="246"/>
      <c r="H573" s="246"/>
      <c r="I573" s="246"/>
      <c r="J573" s="246"/>
      <c r="K573" s="246"/>
      <c r="L573" s="246"/>
      <c r="M573" s="246"/>
      <c r="N573" s="246"/>
      <c r="O573" s="246"/>
      <c r="P573" s="246"/>
      <c r="Q573" s="246"/>
      <c r="R573" s="246"/>
      <c r="S573" s="246"/>
      <c r="T573" s="246"/>
      <c r="U573" s="246"/>
      <c r="V573" s="246"/>
      <c r="W573" s="246"/>
    </row>
    <row r="574" spans="1:23" ht="14.1">
      <c r="A574" s="246"/>
      <c r="B574" s="246"/>
      <c r="C574" s="246"/>
      <c r="D574" s="246"/>
      <c r="E574" s="246"/>
      <c r="F574" s="246"/>
      <c r="G574" s="246"/>
      <c r="H574" s="246"/>
      <c r="I574" s="246"/>
      <c r="J574" s="246"/>
      <c r="K574" s="246"/>
      <c r="L574" s="246"/>
      <c r="M574" s="246"/>
      <c r="N574" s="246"/>
      <c r="O574" s="246"/>
      <c r="P574" s="246"/>
      <c r="Q574" s="246"/>
      <c r="R574" s="246"/>
      <c r="S574" s="246"/>
      <c r="T574" s="246"/>
      <c r="U574" s="246"/>
      <c r="V574" s="246"/>
      <c r="W574" s="246"/>
    </row>
    <row r="575" spans="1:23" ht="14.1">
      <c r="A575" s="246"/>
      <c r="B575" s="246"/>
      <c r="C575" s="246"/>
      <c r="D575" s="246"/>
      <c r="E575" s="246"/>
      <c r="F575" s="246"/>
      <c r="G575" s="246"/>
      <c r="H575" s="246"/>
      <c r="I575" s="246"/>
      <c r="J575" s="246"/>
      <c r="K575" s="246"/>
      <c r="L575" s="246"/>
      <c r="M575" s="246"/>
      <c r="N575" s="246"/>
      <c r="O575" s="246"/>
      <c r="P575" s="246"/>
      <c r="Q575" s="246"/>
      <c r="R575" s="246"/>
      <c r="S575" s="246"/>
      <c r="T575" s="246"/>
      <c r="U575" s="246"/>
      <c r="V575" s="246"/>
      <c r="W575" s="246"/>
    </row>
    <row r="576" spans="1:23" ht="14.1">
      <c r="A576" s="246"/>
      <c r="B576" s="246"/>
      <c r="C576" s="246"/>
      <c r="D576" s="246"/>
      <c r="E576" s="246"/>
      <c r="F576" s="246"/>
      <c r="G576" s="246"/>
      <c r="H576" s="246"/>
      <c r="I576" s="246"/>
      <c r="J576" s="246"/>
      <c r="K576" s="246"/>
      <c r="L576" s="246"/>
      <c r="M576" s="246"/>
      <c r="N576" s="246"/>
      <c r="O576" s="246"/>
      <c r="P576" s="246"/>
      <c r="Q576" s="246"/>
      <c r="R576" s="246"/>
      <c r="S576" s="246"/>
      <c r="T576" s="246"/>
      <c r="U576" s="246"/>
      <c r="V576" s="246"/>
      <c r="W576" s="246"/>
    </row>
    <row r="577" spans="1:23" ht="14.1">
      <c r="A577" s="246"/>
      <c r="B577" s="246"/>
      <c r="C577" s="246"/>
      <c r="D577" s="246"/>
      <c r="E577" s="246"/>
      <c r="F577" s="246"/>
      <c r="G577" s="246"/>
      <c r="H577" s="246"/>
      <c r="I577" s="246"/>
      <c r="J577" s="246"/>
      <c r="K577" s="246"/>
      <c r="L577" s="246"/>
      <c r="M577" s="246"/>
      <c r="N577" s="246"/>
      <c r="O577" s="246"/>
      <c r="P577" s="246"/>
      <c r="Q577" s="246"/>
      <c r="R577" s="246"/>
      <c r="S577" s="246"/>
      <c r="T577" s="246"/>
      <c r="U577" s="246"/>
      <c r="V577" s="246"/>
      <c r="W577" s="246"/>
    </row>
    <row r="578" spans="1:23" ht="14.1">
      <c r="A578" s="246"/>
      <c r="B578" s="246"/>
      <c r="C578" s="246"/>
      <c r="D578" s="246"/>
      <c r="E578" s="246"/>
      <c r="F578" s="246"/>
      <c r="G578" s="246"/>
      <c r="H578" s="246"/>
      <c r="I578" s="246"/>
      <c r="J578" s="246"/>
      <c r="K578" s="246"/>
      <c r="L578" s="246"/>
      <c r="M578" s="246"/>
      <c r="N578" s="246"/>
      <c r="O578" s="246"/>
      <c r="P578" s="246"/>
      <c r="Q578" s="246"/>
      <c r="R578" s="246"/>
      <c r="S578" s="246"/>
      <c r="T578" s="246"/>
      <c r="U578" s="246"/>
      <c r="V578" s="246"/>
      <c r="W578" s="246"/>
    </row>
    <row r="579" spans="1:23" ht="14.1">
      <c r="A579" s="246"/>
      <c r="B579" s="246"/>
      <c r="C579" s="246"/>
      <c r="D579" s="246"/>
      <c r="E579" s="246"/>
      <c r="F579" s="246"/>
      <c r="G579" s="246"/>
      <c r="H579" s="246"/>
      <c r="I579" s="246"/>
      <c r="J579" s="246"/>
      <c r="K579" s="246"/>
      <c r="L579" s="246"/>
      <c r="M579" s="246"/>
      <c r="N579" s="246"/>
      <c r="O579" s="246"/>
      <c r="P579" s="246"/>
      <c r="Q579" s="246"/>
      <c r="R579" s="246"/>
      <c r="S579" s="246"/>
      <c r="T579" s="246"/>
      <c r="U579" s="246"/>
      <c r="V579" s="246"/>
      <c r="W579" s="246"/>
    </row>
    <row r="580" spans="1:23" ht="14.1">
      <c r="A580" s="246"/>
      <c r="B580" s="246"/>
      <c r="C580" s="246"/>
      <c r="D580" s="246"/>
      <c r="E580" s="246"/>
      <c r="F580" s="246"/>
      <c r="G580" s="246"/>
      <c r="H580" s="246"/>
      <c r="I580" s="246"/>
      <c r="J580" s="246"/>
      <c r="K580" s="246"/>
      <c r="L580" s="246"/>
      <c r="M580" s="246"/>
      <c r="N580" s="246"/>
      <c r="O580" s="246"/>
      <c r="P580" s="246"/>
      <c r="Q580" s="246"/>
      <c r="R580" s="246"/>
      <c r="S580" s="246"/>
      <c r="T580" s="246"/>
      <c r="U580" s="246"/>
      <c r="V580" s="246"/>
      <c r="W580" s="246"/>
    </row>
    <row r="581" spans="1:23" ht="14.1">
      <c r="A581" s="246"/>
      <c r="B581" s="246"/>
      <c r="C581" s="246"/>
      <c r="D581" s="246"/>
      <c r="E581" s="246"/>
      <c r="F581" s="246"/>
      <c r="G581" s="246"/>
      <c r="H581" s="246"/>
      <c r="I581" s="246"/>
      <c r="J581" s="246"/>
      <c r="K581" s="246"/>
      <c r="L581" s="246"/>
      <c r="M581" s="246"/>
      <c r="N581" s="246"/>
      <c r="O581" s="246"/>
      <c r="P581" s="246"/>
      <c r="Q581" s="246"/>
      <c r="R581" s="246"/>
      <c r="S581" s="246"/>
      <c r="T581" s="246"/>
      <c r="U581" s="246"/>
      <c r="V581" s="246"/>
      <c r="W581" s="246"/>
    </row>
    <row r="582" spans="1:23" ht="14.1">
      <c r="A582" s="246"/>
      <c r="B582" s="246"/>
      <c r="C582" s="246"/>
      <c r="D582" s="246"/>
      <c r="E582" s="246"/>
      <c r="F582" s="246"/>
      <c r="G582" s="246"/>
      <c r="H582" s="246"/>
      <c r="I582" s="246"/>
      <c r="J582" s="246"/>
      <c r="K582" s="246"/>
      <c r="L582" s="246"/>
      <c r="M582" s="246"/>
      <c r="N582" s="246"/>
      <c r="O582" s="246"/>
      <c r="P582" s="246"/>
      <c r="Q582" s="246"/>
      <c r="R582" s="246"/>
      <c r="S582" s="246"/>
      <c r="T582" s="246"/>
      <c r="U582" s="246"/>
      <c r="V582" s="246"/>
      <c r="W582" s="246"/>
    </row>
    <row r="583" spans="1:23" ht="14.1">
      <c r="A583" s="246"/>
      <c r="B583" s="246"/>
      <c r="C583" s="246"/>
      <c r="D583" s="246"/>
      <c r="E583" s="246"/>
      <c r="F583" s="246"/>
      <c r="G583" s="246"/>
      <c r="H583" s="246"/>
      <c r="I583" s="246"/>
      <c r="J583" s="246"/>
      <c r="K583" s="246"/>
      <c r="L583" s="246"/>
      <c r="M583" s="246"/>
      <c r="N583" s="246"/>
      <c r="O583" s="246"/>
      <c r="P583" s="246"/>
      <c r="Q583" s="246"/>
      <c r="R583" s="246"/>
      <c r="S583" s="246"/>
      <c r="T583" s="246"/>
      <c r="U583" s="246"/>
      <c r="V583" s="246"/>
      <c r="W583" s="246"/>
    </row>
    <row r="584" spans="1:23" ht="14.1">
      <c r="A584" s="246"/>
      <c r="B584" s="246"/>
      <c r="C584" s="246"/>
      <c r="D584" s="246"/>
      <c r="E584" s="246"/>
      <c r="F584" s="246"/>
      <c r="G584" s="246"/>
      <c r="H584" s="246"/>
      <c r="I584" s="246"/>
      <c r="J584" s="246"/>
      <c r="K584" s="246"/>
      <c r="L584" s="246"/>
      <c r="M584" s="246"/>
      <c r="N584" s="246"/>
      <c r="O584" s="246"/>
      <c r="P584" s="246"/>
      <c r="Q584" s="246"/>
      <c r="R584" s="246"/>
      <c r="S584" s="246"/>
      <c r="T584" s="246"/>
      <c r="U584" s="246"/>
      <c r="V584" s="246"/>
      <c r="W584" s="246"/>
    </row>
    <row r="585" spans="1:23" ht="14.1">
      <c r="A585" s="246"/>
      <c r="B585" s="246"/>
      <c r="C585" s="246"/>
      <c r="D585" s="246"/>
      <c r="E585" s="246"/>
      <c r="F585" s="246"/>
      <c r="G585" s="246"/>
      <c r="H585" s="246"/>
      <c r="I585" s="246"/>
      <c r="J585" s="246"/>
      <c r="K585" s="246"/>
      <c r="L585" s="246"/>
      <c r="M585" s="246"/>
      <c r="N585" s="246"/>
      <c r="O585" s="246"/>
      <c r="P585" s="246"/>
      <c r="Q585" s="246"/>
      <c r="R585" s="246"/>
      <c r="S585" s="246"/>
      <c r="T585" s="246"/>
      <c r="U585" s="246"/>
      <c r="V585" s="246"/>
      <c r="W585" s="246"/>
    </row>
    <row r="586" spans="1:23" ht="14.1">
      <c r="A586" s="246"/>
      <c r="B586" s="246"/>
      <c r="C586" s="246"/>
      <c r="D586" s="246"/>
      <c r="E586" s="246"/>
      <c r="F586" s="246"/>
      <c r="G586" s="246"/>
      <c r="H586" s="246"/>
      <c r="I586" s="246"/>
      <c r="J586" s="246"/>
      <c r="K586" s="246"/>
      <c r="L586" s="246"/>
      <c r="M586" s="246"/>
      <c r="N586" s="246"/>
      <c r="O586" s="246"/>
      <c r="P586" s="246"/>
      <c r="Q586" s="246"/>
      <c r="R586" s="246"/>
      <c r="S586" s="246"/>
      <c r="T586" s="246"/>
      <c r="U586" s="246"/>
      <c r="V586" s="246"/>
      <c r="W586" s="246"/>
    </row>
    <row r="587" spans="1:23" ht="14.1">
      <c r="A587" s="246"/>
      <c r="B587" s="246"/>
      <c r="C587" s="246"/>
      <c r="D587" s="246"/>
      <c r="E587" s="246"/>
      <c r="F587" s="246"/>
      <c r="G587" s="246"/>
      <c r="H587" s="246"/>
      <c r="I587" s="246"/>
      <c r="J587" s="246"/>
      <c r="K587" s="246"/>
      <c r="L587" s="246"/>
      <c r="M587" s="246"/>
      <c r="N587" s="246"/>
      <c r="O587" s="246"/>
      <c r="P587" s="246"/>
      <c r="Q587" s="246"/>
      <c r="R587" s="246"/>
      <c r="S587" s="246"/>
      <c r="T587" s="246"/>
      <c r="U587" s="246"/>
      <c r="V587" s="246"/>
      <c r="W587" s="246"/>
    </row>
    <row r="588" spans="1:23" ht="14.1">
      <c r="A588" s="246"/>
      <c r="B588" s="246"/>
      <c r="C588" s="246"/>
      <c r="D588" s="246"/>
      <c r="E588" s="246"/>
      <c r="F588" s="246"/>
      <c r="G588" s="246"/>
      <c r="H588" s="246"/>
      <c r="I588" s="246"/>
      <c r="J588" s="246"/>
      <c r="K588" s="246"/>
      <c r="L588" s="246"/>
      <c r="M588" s="246"/>
      <c r="N588" s="246"/>
      <c r="O588" s="246"/>
      <c r="P588" s="246"/>
      <c r="Q588" s="246"/>
      <c r="R588" s="246"/>
      <c r="S588" s="246"/>
      <c r="T588" s="246"/>
      <c r="U588" s="246"/>
      <c r="V588" s="246"/>
      <c r="W588" s="246"/>
    </row>
    <row r="589" spans="1:23" ht="14.1">
      <c r="A589" s="246"/>
      <c r="B589" s="246"/>
      <c r="C589" s="246"/>
      <c r="D589" s="246"/>
      <c r="E589" s="246"/>
      <c r="F589" s="246"/>
      <c r="G589" s="246"/>
      <c r="H589" s="246"/>
      <c r="I589" s="246"/>
      <c r="J589" s="246"/>
      <c r="K589" s="246"/>
      <c r="L589" s="246"/>
      <c r="M589" s="246"/>
      <c r="N589" s="246"/>
      <c r="O589" s="246"/>
      <c r="P589" s="246"/>
      <c r="Q589" s="246"/>
      <c r="R589" s="246"/>
      <c r="S589" s="246"/>
      <c r="T589" s="246"/>
      <c r="U589" s="246"/>
      <c r="V589" s="246"/>
      <c r="W589" s="246"/>
    </row>
    <row r="590" spans="1:23" ht="14.1">
      <c r="A590" s="246"/>
      <c r="B590" s="246"/>
      <c r="C590" s="246"/>
      <c r="D590" s="246"/>
      <c r="E590" s="246"/>
      <c r="F590" s="246"/>
      <c r="G590" s="246"/>
      <c r="H590" s="246"/>
      <c r="I590" s="246"/>
      <c r="J590" s="246"/>
      <c r="K590" s="246"/>
      <c r="L590" s="246"/>
      <c r="M590" s="246"/>
      <c r="N590" s="246"/>
      <c r="O590" s="246"/>
      <c r="P590" s="246"/>
      <c r="Q590" s="246"/>
      <c r="R590" s="246"/>
      <c r="S590" s="246"/>
      <c r="T590" s="246"/>
      <c r="U590" s="246"/>
      <c r="V590" s="246"/>
      <c r="W590" s="246"/>
    </row>
    <row r="591" spans="1:23" ht="14.1">
      <c r="A591" s="246"/>
      <c r="B591" s="246"/>
      <c r="C591" s="246"/>
      <c r="D591" s="246"/>
      <c r="E591" s="246"/>
      <c r="F591" s="246"/>
      <c r="G591" s="246"/>
      <c r="H591" s="246"/>
      <c r="I591" s="246"/>
      <c r="J591" s="246"/>
      <c r="K591" s="246"/>
      <c r="L591" s="246"/>
      <c r="M591" s="246"/>
      <c r="N591" s="246"/>
      <c r="O591" s="246"/>
      <c r="P591" s="246"/>
      <c r="Q591" s="246"/>
      <c r="R591" s="246"/>
      <c r="S591" s="246"/>
      <c r="T591" s="246"/>
      <c r="U591" s="246"/>
      <c r="V591" s="246"/>
      <c r="W591" s="246"/>
    </row>
    <row r="592" spans="1:23" ht="14.1">
      <c r="A592" s="246"/>
      <c r="B592" s="246"/>
      <c r="C592" s="246"/>
      <c r="D592" s="246"/>
      <c r="E592" s="246"/>
      <c r="F592" s="246"/>
      <c r="G592" s="246"/>
      <c r="H592" s="246"/>
      <c r="I592" s="246"/>
      <c r="J592" s="246"/>
      <c r="K592" s="246"/>
      <c r="L592" s="246"/>
      <c r="M592" s="246"/>
      <c r="N592" s="246"/>
      <c r="O592" s="246"/>
      <c r="P592" s="246"/>
      <c r="Q592" s="246"/>
      <c r="R592" s="246"/>
      <c r="S592" s="246"/>
      <c r="T592" s="246"/>
      <c r="U592" s="246"/>
      <c r="V592" s="246"/>
      <c r="W592" s="246"/>
    </row>
    <row r="593" spans="1:23" ht="14.1">
      <c r="A593" s="246"/>
      <c r="B593" s="246"/>
      <c r="C593" s="246"/>
      <c r="D593" s="246"/>
      <c r="E593" s="246"/>
      <c r="F593" s="246"/>
      <c r="G593" s="246"/>
      <c r="H593" s="246"/>
      <c r="I593" s="246"/>
      <c r="J593" s="246"/>
      <c r="K593" s="246"/>
      <c r="L593" s="246"/>
      <c r="M593" s="246"/>
      <c r="N593" s="246"/>
      <c r="O593" s="246"/>
      <c r="P593" s="246"/>
      <c r="Q593" s="246"/>
      <c r="R593" s="246"/>
      <c r="S593" s="246"/>
      <c r="T593" s="246"/>
      <c r="U593" s="246"/>
      <c r="V593" s="246"/>
      <c r="W593" s="246"/>
    </row>
    <row r="594" spans="1:23" ht="14.1">
      <c r="A594" s="246"/>
      <c r="B594" s="246"/>
      <c r="C594" s="246"/>
      <c r="D594" s="246"/>
      <c r="E594" s="246"/>
      <c r="F594" s="246"/>
      <c r="G594" s="246"/>
      <c r="H594" s="246"/>
      <c r="I594" s="246"/>
      <c r="J594" s="246"/>
      <c r="K594" s="246"/>
      <c r="L594" s="246"/>
      <c r="M594" s="246"/>
      <c r="N594" s="246"/>
      <c r="O594" s="246"/>
      <c r="P594" s="246"/>
      <c r="Q594" s="246"/>
      <c r="R594" s="246"/>
      <c r="S594" s="246"/>
      <c r="T594" s="246"/>
      <c r="U594" s="246"/>
      <c r="V594" s="246"/>
      <c r="W594" s="246"/>
    </row>
    <row r="595" spans="1:23" ht="14.1">
      <c r="A595" s="246"/>
      <c r="B595" s="246"/>
      <c r="C595" s="246"/>
      <c r="D595" s="246"/>
      <c r="E595" s="246"/>
      <c r="F595" s="246"/>
      <c r="G595" s="246"/>
      <c r="H595" s="246"/>
      <c r="I595" s="246"/>
      <c r="J595" s="246"/>
      <c r="K595" s="246"/>
      <c r="L595" s="246"/>
      <c r="M595" s="246"/>
      <c r="N595" s="246"/>
      <c r="O595" s="246"/>
      <c r="P595" s="246"/>
      <c r="Q595" s="246"/>
      <c r="R595" s="246"/>
      <c r="S595" s="246"/>
      <c r="T595" s="246"/>
      <c r="U595" s="246"/>
      <c r="V595" s="246"/>
      <c r="W595" s="246"/>
    </row>
    <row r="596" spans="1:23" ht="14.1">
      <c r="A596" s="246"/>
      <c r="B596" s="246"/>
      <c r="C596" s="246"/>
      <c r="D596" s="246"/>
      <c r="E596" s="246"/>
      <c r="F596" s="246"/>
      <c r="G596" s="246"/>
      <c r="H596" s="246"/>
      <c r="I596" s="246"/>
      <c r="J596" s="246"/>
      <c r="K596" s="246"/>
      <c r="L596" s="246"/>
      <c r="M596" s="246"/>
      <c r="N596" s="246"/>
      <c r="O596" s="246"/>
      <c r="P596" s="246"/>
      <c r="Q596" s="246"/>
      <c r="R596" s="246"/>
      <c r="S596" s="246"/>
      <c r="T596" s="246"/>
      <c r="U596" s="246"/>
      <c r="V596" s="246"/>
      <c r="W596" s="246"/>
    </row>
    <row r="597" spans="1:23" ht="14.1">
      <c r="A597" s="246"/>
      <c r="B597" s="246"/>
      <c r="C597" s="246"/>
      <c r="D597" s="246"/>
      <c r="E597" s="246"/>
      <c r="F597" s="246"/>
      <c r="G597" s="246"/>
      <c r="H597" s="246"/>
      <c r="I597" s="246"/>
      <c r="J597" s="246"/>
      <c r="K597" s="246"/>
      <c r="L597" s="246"/>
      <c r="M597" s="246"/>
      <c r="N597" s="246"/>
      <c r="O597" s="246"/>
      <c r="P597" s="246"/>
      <c r="Q597" s="246"/>
      <c r="R597" s="246"/>
      <c r="S597" s="246"/>
      <c r="T597" s="246"/>
      <c r="U597" s="246"/>
      <c r="V597" s="246"/>
      <c r="W597" s="246"/>
    </row>
    <row r="598" spans="1:23" ht="14.1">
      <c r="A598" s="246"/>
      <c r="B598" s="246"/>
      <c r="C598" s="246"/>
      <c r="D598" s="246"/>
      <c r="E598" s="246"/>
      <c r="F598" s="246"/>
      <c r="G598" s="246"/>
      <c r="H598" s="246"/>
      <c r="I598" s="246"/>
      <c r="J598" s="246"/>
      <c r="K598" s="246"/>
      <c r="L598" s="246"/>
      <c r="M598" s="246"/>
      <c r="N598" s="246"/>
      <c r="O598" s="246"/>
      <c r="P598" s="246"/>
      <c r="Q598" s="246"/>
      <c r="R598" s="246"/>
      <c r="S598" s="246"/>
      <c r="T598" s="246"/>
      <c r="U598" s="246"/>
      <c r="V598" s="246"/>
      <c r="W598" s="246"/>
    </row>
    <row r="599" spans="1:23" ht="14.1">
      <c r="A599" s="246"/>
      <c r="B599" s="246"/>
      <c r="C599" s="246"/>
      <c r="D599" s="246"/>
      <c r="E599" s="246"/>
      <c r="F599" s="246"/>
      <c r="G599" s="246"/>
      <c r="H599" s="246"/>
      <c r="I599" s="246"/>
      <c r="J599" s="246"/>
      <c r="K599" s="246"/>
      <c r="L599" s="246"/>
      <c r="M599" s="246"/>
      <c r="N599" s="246"/>
      <c r="O599" s="246"/>
      <c r="P599" s="246"/>
      <c r="Q599" s="246"/>
      <c r="R599" s="246"/>
      <c r="S599" s="246"/>
      <c r="T599" s="246"/>
      <c r="U599" s="246"/>
      <c r="V599" s="246"/>
      <c r="W599" s="246"/>
    </row>
    <row r="600" spans="1:23" ht="14.1">
      <c r="A600" s="246"/>
      <c r="B600" s="246"/>
      <c r="C600" s="246"/>
      <c r="D600" s="246"/>
      <c r="E600" s="246"/>
      <c r="F600" s="246"/>
      <c r="G600" s="246"/>
      <c r="H600" s="246"/>
      <c r="I600" s="246"/>
      <c r="J600" s="246"/>
      <c r="K600" s="246"/>
      <c r="L600" s="246"/>
      <c r="M600" s="246"/>
      <c r="N600" s="246"/>
      <c r="O600" s="246"/>
      <c r="P600" s="246"/>
      <c r="Q600" s="246"/>
      <c r="R600" s="246"/>
      <c r="S600" s="246"/>
      <c r="T600" s="246"/>
      <c r="U600" s="246"/>
      <c r="V600" s="246"/>
      <c r="W600" s="246"/>
    </row>
    <row r="601" spans="1:23" ht="14.1">
      <c r="A601" s="246"/>
      <c r="B601" s="246"/>
      <c r="C601" s="246"/>
      <c r="D601" s="246"/>
      <c r="E601" s="246"/>
      <c r="F601" s="246"/>
      <c r="G601" s="246"/>
      <c r="H601" s="246"/>
      <c r="I601" s="246"/>
      <c r="J601" s="246"/>
      <c r="K601" s="246"/>
      <c r="L601" s="246"/>
      <c r="M601" s="246"/>
      <c r="N601" s="246"/>
      <c r="O601" s="246"/>
      <c r="P601" s="246"/>
      <c r="Q601" s="246"/>
      <c r="R601" s="246"/>
      <c r="S601" s="246"/>
      <c r="T601" s="246"/>
      <c r="U601" s="246"/>
      <c r="V601" s="246"/>
      <c r="W601" s="246"/>
    </row>
    <row r="602" spans="1:23" ht="14.1">
      <c r="A602" s="246"/>
      <c r="B602" s="246"/>
      <c r="C602" s="246"/>
      <c r="D602" s="246"/>
      <c r="E602" s="246"/>
      <c r="F602" s="246"/>
      <c r="G602" s="246"/>
      <c r="H602" s="246"/>
      <c r="I602" s="246"/>
      <c r="J602" s="246"/>
      <c r="K602" s="246"/>
      <c r="L602" s="246"/>
      <c r="M602" s="246"/>
      <c r="N602" s="246"/>
      <c r="O602" s="246"/>
      <c r="P602" s="246"/>
      <c r="Q602" s="246"/>
      <c r="R602" s="246"/>
      <c r="S602" s="246"/>
      <c r="T602" s="246"/>
      <c r="U602" s="246"/>
      <c r="V602" s="246"/>
      <c r="W602" s="246"/>
    </row>
    <row r="603" spans="1:23" ht="14.1">
      <c r="A603" s="246"/>
      <c r="B603" s="246"/>
      <c r="C603" s="246"/>
      <c r="D603" s="246"/>
      <c r="E603" s="246"/>
      <c r="F603" s="246"/>
      <c r="G603" s="246"/>
      <c r="H603" s="246"/>
      <c r="I603" s="246"/>
      <c r="J603" s="246"/>
      <c r="K603" s="246"/>
      <c r="L603" s="246"/>
      <c r="M603" s="246"/>
      <c r="N603" s="246"/>
      <c r="O603" s="246"/>
      <c r="P603" s="246"/>
      <c r="Q603" s="246"/>
      <c r="R603" s="246"/>
      <c r="S603" s="246"/>
      <c r="T603" s="246"/>
      <c r="U603" s="246"/>
      <c r="V603" s="246"/>
      <c r="W603" s="246"/>
    </row>
    <row r="604" spans="1:23" ht="14.1">
      <c r="A604" s="246"/>
      <c r="B604" s="246"/>
      <c r="C604" s="246"/>
      <c r="D604" s="246"/>
      <c r="E604" s="246"/>
      <c r="F604" s="246"/>
      <c r="G604" s="246"/>
      <c r="H604" s="246"/>
      <c r="I604" s="246"/>
      <c r="J604" s="246"/>
      <c r="K604" s="246"/>
      <c r="L604" s="246"/>
      <c r="M604" s="246"/>
      <c r="N604" s="246"/>
      <c r="O604" s="246"/>
      <c r="P604" s="246"/>
      <c r="Q604" s="246"/>
      <c r="R604" s="246"/>
      <c r="S604" s="246"/>
      <c r="T604" s="246"/>
      <c r="U604" s="246"/>
      <c r="V604" s="246"/>
      <c r="W604" s="246"/>
    </row>
    <row r="605" spans="1:23" ht="14.1">
      <c r="A605" s="246"/>
      <c r="B605" s="246"/>
      <c r="C605" s="246"/>
      <c r="D605" s="246"/>
      <c r="E605" s="246"/>
      <c r="F605" s="246"/>
      <c r="G605" s="246"/>
      <c r="H605" s="246"/>
      <c r="I605" s="246"/>
      <c r="J605" s="246"/>
      <c r="K605" s="246"/>
      <c r="L605" s="246"/>
      <c r="M605" s="246"/>
      <c r="N605" s="246"/>
      <c r="O605" s="246"/>
      <c r="P605" s="246"/>
      <c r="Q605" s="246"/>
      <c r="R605" s="246"/>
      <c r="S605" s="246"/>
      <c r="T605" s="246"/>
      <c r="U605" s="246"/>
      <c r="V605" s="246"/>
      <c r="W605" s="246"/>
    </row>
    <row r="606" spans="1:23" ht="14.1">
      <c r="A606" s="246"/>
      <c r="B606" s="246"/>
      <c r="C606" s="246"/>
      <c r="D606" s="246"/>
      <c r="E606" s="246"/>
      <c r="F606" s="246"/>
      <c r="G606" s="246"/>
      <c r="H606" s="246"/>
      <c r="I606" s="246"/>
      <c r="J606" s="246"/>
      <c r="K606" s="246"/>
      <c r="L606" s="246"/>
      <c r="M606" s="246"/>
      <c r="N606" s="246"/>
      <c r="O606" s="246"/>
      <c r="P606" s="246"/>
      <c r="Q606" s="246"/>
      <c r="R606" s="246"/>
      <c r="S606" s="246"/>
      <c r="T606" s="246"/>
      <c r="U606" s="246"/>
      <c r="V606" s="246"/>
      <c r="W606" s="246"/>
    </row>
    <row r="607" spans="1:23" ht="14.1">
      <c r="A607" s="246"/>
      <c r="B607" s="246"/>
      <c r="C607" s="246"/>
      <c r="D607" s="246"/>
      <c r="E607" s="246"/>
      <c r="F607" s="246"/>
      <c r="G607" s="246"/>
      <c r="H607" s="246"/>
      <c r="I607" s="246"/>
      <c r="J607" s="246"/>
      <c r="K607" s="246"/>
      <c r="L607" s="246"/>
      <c r="M607" s="246"/>
      <c r="N607" s="246"/>
      <c r="O607" s="246"/>
      <c r="P607" s="246"/>
      <c r="Q607" s="246"/>
      <c r="R607" s="246"/>
      <c r="S607" s="246"/>
      <c r="T607" s="246"/>
      <c r="U607" s="246"/>
      <c r="V607" s="246"/>
      <c r="W607" s="246"/>
    </row>
    <row r="608" spans="1:23" ht="14.1">
      <c r="A608" s="246"/>
      <c r="B608" s="246"/>
      <c r="C608" s="246"/>
      <c r="D608" s="246"/>
      <c r="E608" s="246"/>
      <c r="F608" s="246"/>
      <c r="G608" s="246"/>
      <c r="H608" s="246"/>
      <c r="I608" s="246"/>
      <c r="J608" s="246"/>
      <c r="K608" s="246"/>
      <c r="L608" s="246"/>
      <c r="M608" s="246"/>
      <c r="N608" s="246"/>
      <c r="O608" s="246"/>
      <c r="P608" s="246"/>
      <c r="Q608" s="246"/>
      <c r="R608" s="246"/>
      <c r="S608" s="246"/>
      <c r="T608" s="246"/>
      <c r="U608" s="246"/>
      <c r="V608" s="246"/>
      <c r="W608" s="246"/>
    </row>
    <row r="609" spans="1:23" ht="14.1">
      <c r="A609" s="246"/>
      <c r="B609" s="246"/>
      <c r="C609" s="246"/>
      <c r="D609" s="246"/>
      <c r="E609" s="246"/>
      <c r="F609" s="246"/>
      <c r="G609" s="246"/>
      <c r="H609" s="246"/>
      <c r="I609" s="246"/>
      <c r="J609" s="246"/>
      <c r="K609" s="246"/>
      <c r="L609" s="246"/>
      <c r="M609" s="246"/>
      <c r="N609" s="246"/>
      <c r="O609" s="246"/>
      <c r="P609" s="246"/>
      <c r="Q609" s="246"/>
      <c r="R609" s="246"/>
      <c r="S609" s="246"/>
      <c r="T609" s="246"/>
      <c r="U609" s="246"/>
      <c r="V609" s="246"/>
      <c r="W609" s="246"/>
    </row>
    <row r="610" spans="1:23" ht="14.1">
      <c r="A610" s="246"/>
      <c r="B610" s="246"/>
      <c r="C610" s="246"/>
      <c r="D610" s="246"/>
      <c r="E610" s="246"/>
      <c r="F610" s="246"/>
      <c r="G610" s="246"/>
      <c r="H610" s="246"/>
      <c r="I610" s="246"/>
      <c r="J610" s="246"/>
      <c r="K610" s="246"/>
      <c r="L610" s="246"/>
      <c r="M610" s="246"/>
      <c r="N610" s="246"/>
      <c r="O610" s="246"/>
      <c r="P610" s="246"/>
      <c r="Q610" s="246"/>
      <c r="R610" s="246"/>
      <c r="S610" s="246"/>
      <c r="T610" s="246"/>
      <c r="U610" s="246"/>
      <c r="V610" s="246"/>
      <c r="W610" s="246"/>
    </row>
    <row r="611" spans="1:23" ht="14.1">
      <c r="A611" s="246"/>
      <c r="B611" s="246"/>
      <c r="C611" s="246"/>
      <c r="D611" s="246"/>
      <c r="E611" s="246"/>
      <c r="F611" s="246"/>
      <c r="G611" s="246"/>
      <c r="H611" s="246"/>
      <c r="I611" s="246"/>
      <c r="J611" s="246"/>
      <c r="K611" s="246"/>
      <c r="L611" s="246"/>
      <c r="M611" s="246"/>
      <c r="N611" s="246"/>
      <c r="O611" s="246"/>
      <c r="P611" s="246"/>
      <c r="Q611" s="246"/>
      <c r="R611" s="246"/>
      <c r="S611" s="246"/>
      <c r="T611" s="246"/>
      <c r="U611" s="246"/>
      <c r="V611" s="246"/>
      <c r="W611" s="246"/>
    </row>
    <row r="612" spans="1:23" ht="14.1">
      <c r="A612" s="246"/>
      <c r="B612" s="246"/>
      <c r="C612" s="246"/>
      <c r="D612" s="246"/>
      <c r="E612" s="246"/>
      <c r="F612" s="246"/>
      <c r="G612" s="246"/>
      <c r="H612" s="246"/>
      <c r="I612" s="246"/>
      <c r="J612" s="246"/>
      <c r="K612" s="246"/>
      <c r="L612" s="246"/>
      <c r="M612" s="246"/>
      <c r="N612" s="246"/>
      <c r="O612" s="246"/>
      <c r="P612" s="246"/>
      <c r="Q612" s="246"/>
      <c r="R612" s="246"/>
      <c r="S612" s="246"/>
      <c r="T612" s="246"/>
      <c r="U612" s="246"/>
      <c r="V612" s="246"/>
      <c r="W612" s="246"/>
    </row>
    <row r="613" spans="1:23" ht="14.1">
      <c r="A613" s="246"/>
      <c r="B613" s="246"/>
      <c r="C613" s="246"/>
      <c r="D613" s="246"/>
      <c r="E613" s="246"/>
      <c r="F613" s="246"/>
      <c r="G613" s="246"/>
      <c r="H613" s="246"/>
      <c r="I613" s="246"/>
      <c r="J613" s="246"/>
      <c r="K613" s="246"/>
      <c r="L613" s="246"/>
      <c r="M613" s="246"/>
      <c r="N613" s="246"/>
      <c r="O613" s="246"/>
      <c r="P613" s="246"/>
      <c r="Q613" s="246"/>
      <c r="R613" s="246"/>
      <c r="S613" s="246"/>
      <c r="T613" s="246"/>
      <c r="U613" s="246"/>
      <c r="V613" s="246"/>
      <c r="W613" s="246"/>
    </row>
    <row r="614" spans="1:23" ht="14.1">
      <c r="A614" s="246"/>
      <c r="B614" s="246"/>
      <c r="C614" s="246"/>
      <c r="D614" s="246"/>
      <c r="E614" s="246"/>
      <c r="F614" s="246"/>
      <c r="G614" s="246"/>
      <c r="H614" s="246"/>
      <c r="I614" s="246"/>
      <c r="J614" s="246"/>
      <c r="K614" s="246"/>
      <c r="L614" s="246"/>
      <c r="M614" s="246"/>
      <c r="N614" s="246"/>
      <c r="O614" s="246"/>
      <c r="P614" s="246"/>
      <c r="Q614" s="246"/>
      <c r="R614" s="246"/>
      <c r="S614" s="246"/>
      <c r="T614" s="246"/>
      <c r="U614" s="246"/>
      <c r="V614" s="246"/>
      <c r="W614" s="246"/>
    </row>
    <row r="615" spans="1:23" ht="14.1">
      <c r="A615" s="246"/>
      <c r="B615" s="246"/>
      <c r="C615" s="246"/>
      <c r="D615" s="246"/>
      <c r="E615" s="246"/>
      <c r="F615" s="246"/>
      <c r="G615" s="246"/>
      <c r="H615" s="246"/>
      <c r="I615" s="246"/>
      <c r="J615" s="246"/>
      <c r="K615" s="246"/>
      <c r="L615" s="246"/>
      <c r="M615" s="246"/>
      <c r="N615" s="246"/>
      <c r="O615" s="246"/>
      <c r="P615" s="246"/>
      <c r="Q615" s="246"/>
      <c r="R615" s="246"/>
      <c r="S615" s="246"/>
      <c r="T615" s="246"/>
      <c r="U615" s="246"/>
      <c r="V615" s="246"/>
      <c r="W615" s="246"/>
    </row>
    <row r="616" spans="1:23" ht="14.1">
      <c r="A616" s="246"/>
      <c r="B616" s="246"/>
      <c r="C616" s="246"/>
      <c r="D616" s="246"/>
      <c r="E616" s="246"/>
      <c r="F616" s="246"/>
      <c r="G616" s="246"/>
      <c r="H616" s="246"/>
      <c r="I616" s="246"/>
      <c r="J616" s="246"/>
      <c r="K616" s="246"/>
      <c r="L616" s="246"/>
      <c r="M616" s="246"/>
      <c r="N616" s="246"/>
      <c r="O616" s="246"/>
      <c r="P616" s="246"/>
      <c r="Q616" s="246"/>
      <c r="R616" s="246"/>
      <c r="S616" s="246"/>
      <c r="T616" s="246"/>
      <c r="U616" s="246"/>
      <c r="V616" s="246"/>
      <c r="W616" s="246"/>
    </row>
    <row r="617" spans="1:23" ht="14.1">
      <c r="A617" s="246"/>
      <c r="B617" s="246"/>
      <c r="C617" s="246"/>
      <c r="D617" s="246"/>
      <c r="E617" s="246"/>
      <c r="F617" s="246"/>
      <c r="G617" s="246"/>
      <c r="H617" s="246"/>
      <c r="I617" s="246"/>
      <c r="J617" s="246"/>
      <c r="K617" s="246"/>
      <c r="L617" s="246"/>
      <c r="M617" s="246"/>
      <c r="N617" s="246"/>
      <c r="O617" s="246"/>
      <c r="P617" s="246"/>
      <c r="Q617" s="246"/>
      <c r="R617" s="246"/>
      <c r="S617" s="246"/>
      <c r="T617" s="246"/>
      <c r="U617" s="246"/>
      <c r="V617" s="246"/>
      <c r="W617" s="246"/>
    </row>
    <row r="618" spans="1:23" ht="14.1">
      <c r="A618" s="246"/>
      <c r="B618" s="246"/>
      <c r="C618" s="246"/>
      <c r="D618" s="246"/>
      <c r="E618" s="246"/>
      <c r="F618" s="246"/>
      <c r="G618" s="246"/>
      <c r="H618" s="246"/>
      <c r="I618" s="246"/>
      <c r="J618" s="246"/>
      <c r="K618" s="246"/>
      <c r="L618" s="246"/>
      <c r="M618" s="246"/>
      <c r="N618" s="246"/>
      <c r="O618" s="246"/>
      <c r="P618" s="246"/>
      <c r="Q618" s="246"/>
      <c r="R618" s="246"/>
      <c r="S618" s="246"/>
      <c r="T618" s="246"/>
      <c r="U618" s="246"/>
      <c r="V618" s="246"/>
      <c r="W618" s="246"/>
    </row>
    <row r="619" spans="1:23" ht="14.1">
      <c r="A619" s="246"/>
      <c r="B619" s="246"/>
      <c r="C619" s="246"/>
      <c r="D619" s="246"/>
      <c r="E619" s="246"/>
      <c r="F619" s="246"/>
      <c r="G619" s="246"/>
      <c r="H619" s="246"/>
      <c r="I619" s="246"/>
      <c r="J619" s="246"/>
      <c r="K619" s="246"/>
      <c r="L619" s="246"/>
      <c r="M619" s="246"/>
      <c r="N619" s="246"/>
      <c r="O619" s="246"/>
      <c r="P619" s="246"/>
      <c r="Q619" s="246"/>
      <c r="R619" s="246"/>
      <c r="S619" s="246"/>
      <c r="T619" s="246"/>
      <c r="U619" s="246"/>
      <c r="V619" s="246"/>
      <c r="W619" s="246"/>
    </row>
    <row r="620" spans="1:23" ht="14.1">
      <c r="A620" s="246"/>
      <c r="B620" s="246"/>
      <c r="C620" s="246"/>
      <c r="D620" s="246"/>
      <c r="E620" s="246"/>
      <c r="F620" s="246"/>
      <c r="G620" s="246"/>
      <c r="H620" s="246"/>
      <c r="I620" s="246"/>
      <c r="J620" s="246"/>
      <c r="K620" s="246"/>
      <c r="L620" s="246"/>
      <c r="M620" s="246"/>
      <c r="N620" s="246"/>
      <c r="O620" s="246"/>
      <c r="P620" s="246"/>
      <c r="Q620" s="246"/>
      <c r="R620" s="246"/>
      <c r="S620" s="246"/>
      <c r="T620" s="246"/>
      <c r="U620" s="246"/>
      <c r="V620" s="246"/>
      <c r="W620" s="246"/>
    </row>
    <row r="621" spans="1:23" ht="14.1">
      <c r="A621" s="246"/>
      <c r="B621" s="246"/>
      <c r="C621" s="246"/>
      <c r="D621" s="246"/>
      <c r="E621" s="246"/>
      <c r="F621" s="246"/>
      <c r="G621" s="246"/>
      <c r="H621" s="246"/>
      <c r="I621" s="246"/>
      <c r="J621" s="246"/>
      <c r="K621" s="246"/>
      <c r="L621" s="246"/>
      <c r="M621" s="246"/>
      <c r="N621" s="246"/>
      <c r="O621" s="246"/>
      <c r="P621" s="246"/>
      <c r="Q621" s="246"/>
      <c r="R621" s="246"/>
      <c r="S621" s="246"/>
      <c r="T621" s="246"/>
      <c r="U621" s="246"/>
      <c r="V621" s="246"/>
      <c r="W621" s="246"/>
    </row>
    <row r="622" spans="1:23" ht="14.1">
      <c r="A622" s="246"/>
      <c r="B622" s="246"/>
      <c r="C622" s="246"/>
      <c r="D622" s="246"/>
      <c r="E622" s="246"/>
      <c r="F622" s="246"/>
      <c r="G622" s="246"/>
      <c r="H622" s="246"/>
      <c r="I622" s="246"/>
      <c r="J622" s="246"/>
      <c r="K622" s="246"/>
      <c r="L622" s="246"/>
      <c r="M622" s="246"/>
      <c r="N622" s="246"/>
      <c r="O622" s="246"/>
      <c r="P622" s="246"/>
      <c r="Q622" s="246"/>
      <c r="R622" s="246"/>
      <c r="S622" s="246"/>
      <c r="T622" s="246"/>
      <c r="U622" s="246"/>
      <c r="V622" s="246"/>
      <c r="W622" s="246"/>
    </row>
    <row r="623" spans="1:23" ht="14.1">
      <c r="A623" s="246"/>
      <c r="B623" s="246"/>
      <c r="C623" s="246"/>
      <c r="D623" s="246"/>
      <c r="E623" s="246"/>
      <c r="F623" s="246"/>
      <c r="G623" s="246"/>
      <c r="H623" s="246"/>
      <c r="I623" s="246"/>
      <c r="J623" s="246"/>
      <c r="K623" s="246"/>
      <c r="L623" s="246"/>
      <c r="M623" s="246"/>
      <c r="N623" s="246"/>
      <c r="O623" s="246"/>
      <c r="P623" s="246"/>
      <c r="Q623" s="246"/>
      <c r="R623" s="246"/>
      <c r="S623" s="246"/>
      <c r="T623" s="246"/>
      <c r="U623" s="246"/>
      <c r="V623" s="246"/>
      <c r="W623" s="246"/>
    </row>
    <row r="624" spans="1:23" ht="14.1">
      <c r="A624" s="246"/>
      <c r="B624" s="246"/>
      <c r="C624" s="246"/>
      <c r="D624" s="246"/>
      <c r="E624" s="246"/>
      <c r="F624" s="246"/>
      <c r="G624" s="246"/>
      <c r="H624" s="246"/>
      <c r="I624" s="246"/>
      <c r="J624" s="246"/>
      <c r="K624" s="246"/>
      <c r="L624" s="246"/>
      <c r="M624" s="246"/>
      <c r="N624" s="246"/>
      <c r="O624" s="246"/>
      <c r="P624" s="246"/>
      <c r="Q624" s="246"/>
      <c r="R624" s="246"/>
      <c r="S624" s="246"/>
      <c r="T624" s="246"/>
      <c r="U624" s="246"/>
      <c r="V624" s="246"/>
      <c r="W624" s="246"/>
    </row>
    <row r="625" spans="1:23" ht="14.1">
      <c r="A625" s="246"/>
      <c r="B625" s="246"/>
      <c r="C625" s="246"/>
      <c r="D625" s="246"/>
      <c r="E625" s="246"/>
      <c r="F625" s="246"/>
      <c r="G625" s="246"/>
      <c r="H625" s="246"/>
      <c r="I625" s="246"/>
      <c r="J625" s="246"/>
      <c r="K625" s="246"/>
      <c r="L625" s="246"/>
      <c r="M625" s="246"/>
      <c r="N625" s="246"/>
      <c r="O625" s="246"/>
      <c r="P625" s="246"/>
      <c r="Q625" s="246"/>
      <c r="R625" s="246"/>
      <c r="S625" s="246"/>
      <c r="T625" s="246"/>
      <c r="U625" s="246"/>
      <c r="V625" s="246"/>
      <c r="W625" s="246"/>
    </row>
    <row r="626" spans="1:23" ht="14.1">
      <c r="A626" s="246"/>
      <c r="B626" s="246"/>
      <c r="C626" s="246"/>
      <c r="D626" s="246"/>
      <c r="E626" s="246"/>
      <c r="F626" s="246"/>
      <c r="G626" s="246"/>
      <c r="H626" s="246"/>
      <c r="I626" s="246"/>
      <c r="J626" s="246"/>
      <c r="K626" s="246"/>
      <c r="L626" s="246"/>
      <c r="M626" s="246"/>
      <c r="N626" s="246"/>
      <c r="O626" s="246"/>
      <c r="P626" s="246"/>
      <c r="Q626" s="246"/>
      <c r="R626" s="246"/>
      <c r="S626" s="246"/>
      <c r="T626" s="246"/>
      <c r="U626" s="246"/>
      <c r="V626" s="246"/>
      <c r="W626" s="246"/>
    </row>
    <row r="627" spans="1:23" ht="14.1">
      <c r="A627" s="246"/>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row>
    <row r="628" spans="1:23" ht="14.1">
      <c r="A628" s="246"/>
      <c r="B628" s="246"/>
      <c r="C628" s="246"/>
      <c r="D628" s="246"/>
      <c r="E628" s="246"/>
      <c r="F628" s="246"/>
      <c r="G628" s="246"/>
      <c r="H628" s="246"/>
      <c r="I628" s="246"/>
      <c r="J628" s="246"/>
      <c r="K628" s="246"/>
      <c r="L628" s="246"/>
      <c r="M628" s="246"/>
      <c r="N628" s="246"/>
      <c r="O628" s="246"/>
      <c r="P628" s="246"/>
      <c r="Q628" s="246"/>
      <c r="R628" s="246"/>
      <c r="S628" s="246"/>
      <c r="T628" s="246"/>
      <c r="U628" s="246"/>
      <c r="V628" s="246"/>
      <c r="W628" s="246"/>
    </row>
    <row r="629" spans="1:23" ht="14.1">
      <c r="A629" s="246"/>
      <c r="B629" s="246"/>
      <c r="C629" s="246"/>
      <c r="D629" s="246"/>
      <c r="E629" s="246"/>
      <c r="F629" s="246"/>
      <c r="G629" s="246"/>
      <c r="H629" s="246"/>
      <c r="I629" s="246"/>
      <c r="J629" s="246"/>
      <c r="K629" s="246"/>
      <c r="L629" s="246"/>
      <c r="M629" s="246"/>
      <c r="N629" s="246"/>
      <c r="O629" s="246"/>
      <c r="P629" s="246"/>
      <c r="Q629" s="246"/>
      <c r="R629" s="246"/>
      <c r="S629" s="246"/>
      <c r="T629" s="246"/>
      <c r="U629" s="246"/>
      <c r="V629" s="246"/>
      <c r="W629" s="246"/>
    </row>
    <row r="630" spans="1:23" ht="14.1">
      <c r="A630" s="246"/>
      <c r="B630" s="246"/>
      <c r="C630" s="246"/>
      <c r="D630" s="246"/>
      <c r="E630" s="246"/>
      <c r="F630" s="246"/>
      <c r="G630" s="246"/>
      <c r="H630" s="246"/>
      <c r="I630" s="246"/>
      <c r="J630" s="246"/>
      <c r="K630" s="246"/>
      <c r="L630" s="246"/>
      <c r="M630" s="246"/>
      <c r="N630" s="246"/>
      <c r="O630" s="246"/>
      <c r="P630" s="246"/>
      <c r="Q630" s="246"/>
      <c r="R630" s="246"/>
      <c r="S630" s="246"/>
      <c r="T630" s="246"/>
      <c r="U630" s="246"/>
      <c r="V630" s="246"/>
      <c r="W630" s="246"/>
    </row>
    <row r="631" spans="1:23" ht="14.1">
      <c r="A631" s="246"/>
      <c r="B631" s="246"/>
      <c r="C631" s="246"/>
      <c r="D631" s="246"/>
      <c r="E631" s="246"/>
      <c r="F631" s="246"/>
      <c r="G631" s="246"/>
      <c r="H631" s="246"/>
      <c r="I631" s="246"/>
      <c r="J631" s="246"/>
      <c r="K631" s="246"/>
      <c r="L631" s="246"/>
      <c r="M631" s="246"/>
      <c r="N631" s="246"/>
      <c r="O631" s="246"/>
      <c r="P631" s="246"/>
      <c r="Q631" s="246"/>
      <c r="R631" s="246"/>
      <c r="S631" s="246"/>
      <c r="T631" s="246"/>
      <c r="U631" s="246"/>
      <c r="V631" s="246"/>
      <c r="W631" s="246"/>
    </row>
    <row r="632" spans="1:23" ht="14.1">
      <c r="A632" s="246"/>
      <c r="B632" s="246"/>
      <c r="C632" s="246"/>
      <c r="D632" s="246"/>
      <c r="E632" s="246"/>
      <c r="F632" s="246"/>
      <c r="G632" s="246"/>
      <c r="H632" s="246"/>
      <c r="I632" s="246"/>
      <c r="J632" s="246"/>
      <c r="K632" s="246"/>
      <c r="L632" s="246"/>
      <c r="M632" s="246"/>
      <c r="N632" s="246"/>
      <c r="O632" s="246"/>
      <c r="P632" s="246"/>
      <c r="Q632" s="246"/>
      <c r="R632" s="246"/>
      <c r="S632" s="246"/>
      <c r="T632" s="246"/>
      <c r="U632" s="246"/>
      <c r="V632" s="246"/>
      <c r="W632" s="246"/>
    </row>
    <row r="633" spans="1:23" ht="14.1">
      <c r="A633" s="246"/>
      <c r="B633" s="246"/>
      <c r="C633" s="246"/>
      <c r="D633" s="246"/>
      <c r="E633" s="246"/>
      <c r="F633" s="246"/>
      <c r="G633" s="246"/>
      <c r="H633" s="246"/>
      <c r="I633" s="246"/>
      <c r="J633" s="246"/>
      <c r="K633" s="246"/>
      <c r="L633" s="246"/>
      <c r="M633" s="246"/>
      <c r="N633" s="246"/>
      <c r="O633" s="246"/>
      <c r="P633" s="246"/>
      <c r="Q633" s="246"/>
      <c r="R633" s="246"/>
      <c r="S633" s="246"/>
      <c r="T633" s="246"/>
      <c r="U633" s="246"/>
      <c r="V633" s="246"/>
      <c r="W633" s="246"/>
    </row>
    <row r="634" spans="1:23" ht="14.1">
      <c r="A634" s="246"/>
      <c r="B634" s="246"/>
      <c r="C634" s="246"/>
      <c r="D634" s="246"/>
      <c r="E634" s="246"/>
      <c r="F634" s="246"/>
      <c r="G634" s="246"/>
      <c r="H634" s="246"/>
      <c r="I634" s="246"/>
      <c r="J634" s="246"/>
      <c r="K634" s="246"/>
      <c r="L634" s="246"/>
      <c r="M634" s="246"/>
      <c r="N634" s="246"/>
      <c r="O634" s="246"/>
      <c r="P634" s="246"/>
      <c r="Q634" s="246"/>
      <c r="R634" s="246"/>
      <c r="S634" s="246"/>
      <c r="T634" s="246"/>
      <c r="U634" s="246"/>
      <c r="V634" s="246"/>
      <c r="W634" s="246"/>
    </row>
    <row r="635" spans="1:23" ht="14.1">
      <c r="A635" s="246"/>
      <c r="B635" s="246"/>
      <c r="C635" s="246"/>
      <c r="D635" s="246"/>
      <c r="E635" s="246"/>
      <c r="F635" s="246"/>
      <c r="G635" s="246"/>
      <c r="H635" s="246"/>
      <c r="I635" s="246"/>
      <c r="J635" s="246"/>
      <c r="K635" s="246"/>
      <c r="L635" s="246"/>
      <c r="M635" s="246"/>
      <c r="N635" s="246"/>
      <c r="O635" s="246"/>
      <c r="P635" s="246"/>
      <c r="Q635" s="246"/>
      <c r="R635" s="246"/>
      <c r="S635" s="246"/>
      <c r="T635" s="246"/>
      <c r="U635" s="246"/>
      <c r="V635" s="246"/>
      <c r="W635" s="246"/>
    </row>
    <row r="636" spans="1:23" ht="14.1">
      <c r="A636" s="246"/>
      <c r="B636" s="246"/>
      <c r="C636" s="246"/>
      <c r="D636" s="246"/>
      <c r="E636" s="246"/>
      <c r="F636" s="246"/>
      <c r="G636" s="246"/>
      <c r="H636" s="246"/>
      <c r="I636" s="246"/>
      <c r="J636" s="246"/>
      <c r="K636" s="246"/>
      <c r="L636" s="246"/>
      <c r="M636" s="246"/>
      <c r="N636" s="246"/>
      <c r="O636" s="246"/>
      <c r="P636" s="246"/>
      <c r="Q636" s="246"/>
      <c r="R636" s="246"/>
      <c r="S636" s="246"/>
      <c r="T636" s="246"/>
      <c r="U636" s="246"/>
      <c r="V636" s="246"/>
      <c r="W636" s="246"/>
    </row>
    <row r="637" spans="1:23" ht="14.1">
      <c r="A637" s="246"/>
      <c r="B637" s="246"/>
      <c r="C637" s="246"/>
      <c r="D637" s="246"/>
      <c r="E637" s="246"/>
      <c r="F637" s="246"/>
      <c r="G637" s="246"/>
      <c r="H637" s="246"/>
      <c r="I637" s="246"/>
      <c r="J637" s="246"/>
      <c r="K637" s="246"/>
      <c r="L637" s="246"/>
      <c r="M637" s="246"/>
      <c r="N637" s="246"/>
      <c r="O637" s="246"/>
      <c r="P637" s="246"/>
      <c r="Q637" s="246"/>
      <c r="R637" s="246"/>
      <c r="S637" s="246"/>
      <c r="T637" s="246"/>
      <c r="U637" s="246"/>
      <c r="V637" s="246"/>
      <c r="W637" s="246"/>
    </row>
    <row r="638" spans="1:23" ht="14.1">
      <c r="A638" s="246"/>
      <c r="B638" s="246"/>
      <c r="C638" s="246"/>
      <c r="D638" s="246"/>
      <c r="E638" s="246"/>
      <c r="F638" s="246"/>
      <c r="G638" s="246"/>
      <c r="H638" s="246"/>
      <c r="I638" s="246"/>
      <c r="J638" s="246"/>
      <c r="K638" s="246"/>
      <c r="L638" s="246"/>
      <c r="M638" s="246"/>
      <c r="N638" s="246"/>
      <c r="O638" s="246"/>
      <c r="P638" s="246"/>
      <c r="Q638" s="246"/>
      <c r="R638" s="246"/>
      <c r="S638" s="246"/>
      <c r="T638" s="246"/>
      <c r="U638" s="246"/>
      <c r="V638" s="246"/>
      <c r="W638" s="246"/>
    </row>
    <row r="639" spans="1:23" ht="14.1">
      <c r="A639" s="246"/>
      <c r="B639" s="246"/>
      <c r="C639" s="246"/>
      <c r="D639" s="246"/>
      <c r="E639" s="246"/>
      <c r="F639" s="246"/>
      <c r="G639" s="246"/>
      <c r="H639" s="246"/>
      <c r="I639" s="246"/>
      <c r="J639" s="246"/>
      <c r="K639" s="246"/>
      <c r="L639" s="246"/>
      <c r="M639" s="246"/>
      <c r="N639" s="246"/>
      <c r="O639" s="246"/>
      <c r="P639" s="246"/>
      <c r="Q639" s="246"/>
      <c r="R639" s="246"/>
      <c r="S639" s="246"/>
      <c r="T639" s="246"/>
      <c r="U639" s="246"/>
      <c r="V639" s="246"/>
      <c r="W639" s="246"/>
    </row>
    <row r="640" spans="1:23" ht="14.1">
      <c r="A640" s="246"/>
      <c r="B640" s="246"/>
      <c r="C640" s="246"/>
      <c r="D640" s="246"/>
      <c r="E640" s="246"/>
      <c r="F640" s="246"/>
      <c r="G640" s="246"/>
      <c r="H640" s="246"/>
      <c r="I640" s="246"/>
      <c r="J640" s="246"/>
      <c r="K640" s="246"/>
      <c r="L640" s="246"/>
      <c r="M640" s="246"/>
      <c r="N640" s="246"/>
      <c r="O640" s="246"/>
      <c r="P640" s="246"/>
      <c r="Q640" s="246"/>
      <c r="R640" s="246"/>
      <c r="S640" s="246"/>
      <c r="T640" s="246"/>
      <c r="U640" s="246"/>
      <c r="V640" s="246"/>
      <c r="W640" s="246"/>
    </row>
    <row r="641" spans="1:23" ht="14.1">
      <c r="A641" s="246"/>
      <c r="B641" s="246"/>
      <c r="C641" s="246"/>
      <c r="D641" s="246"/>
      <c r="E641" s="246"/>
      <c r="F641" s="246"/>
      <c r="G641" s="246"/>
      <c r="H641" s="246"/>
      <c r="I641" s="246"/>
      <c r="J641" s="246"/>
      <c r="K641" s="246"/>
      <c r="L641" s="246"/>
      <c r="M641" s="246"/>
      <c r="N641" s="246"/>
      <c r="O641" s="246"/>
      <c r="P641" s="246"/>
      <c r="Q641" s="246"/>
      <c r="R641" s="246"/>
      <c r="S641" s="246"/>
      <c r="T641" s="246"/>
      <c r="U641" s="246"/>
      <c r="V641" s="246"/>
      <c r="W641" s="246"/>
    </row>
    <row r="642" spans="1:23" ht="14.1">
      <c r="A642" s="246"/>
      <c r="B642" s="246"/>
      <c r="C642" s="246"/>
      <c r="D642" s="246"/>
      <c r="E642" s="246"/>
      <c r="F642" s="246"/>
      <c r="G642" s="246"/>
      <c r="H642" s="246"/>
      <c r="I642" s="246"/>
      <c r="J642" s="246"/>
      <c r="K642" s="246"/>
      <c r="L642" s="246"/>
      <c r="M642" s="246"/>
      <c r="N642" s="246"/>
      <c r="O642" s="246"/>
      <c r="P642" s="246"/>
      <c r="Q642" s="246"/>
      <c r="R642" s="246"/>
      <c r="S642" s="246"/>
      <c r="T642" s="246"/>
      <c r="U642" s="246"/>
      <c r="V642" s="246"/>
      <c r="W642" s="246"/>
    </row>
    <row r="643" spans="1:23" ht="14.1">
      <c r="A643" s="246"/>
      <c r="B643" s="246"/>
      <c r="C643" s="246"/>
      <c r="D643" s="246"/>
      <c r="E643" s="246"/>
      <c r="F643" s="246"/>
      <c r="G643" s="246"/>
      <c r="H643" s="246"/>
      <c r="I643" s="246"/>
      <c r="J643" s="246"/>
      <c r="K643" s="246"/>
      <c r="L643" s="246"/>
      <c r="M643" s="246"/>
      <c r="N643" s="246"/>
      <c r="O643" s="246"/>
      <c r="P643" s="246"/>
      <c r="Q643" s="246"/>
      <c r="R643" s="246"/>
      <c r="S643" s="246"/>
      <c r="T643" s="246"/>
      <c r="U643" s="246"/>
      <c r="V643" s="246"/>
      <c r="W643" s="246"/>
    </row>
    <row r="644" spans="1:23" ht="14.1">
      <c r="A644" s="246"/>
      <c r="B644" s="246"/>
      <c r="C644" s="246"/>
      <c r="D644" s="246"/>
      <c r="E644" s="246"/>
      <c r="F644" s="246"/>
      <c r="G644" s="246"/>
      <c r="H644" s="246"/>
      <c r="I644" s="246"/>
      <c r="J644" s="246"/>
      <c r="K644" s="246"/>
      <c r="L644" s="246"/>
      <c r="M644" s="246"/>
      <c r="N644" s="246"/>
      <c r="O644" s="246"/>
      <c r="P644" s="246"/>
      <c r="Q644" s="246"/>
      <c r="R644" s="246"/>
      <c r="S644" s="246"/>
      <c r="T644" s="246"/>
      <c r="U644" s="246"/>
      <c r="V644" s="246"/>
      <c r="W644" s="246"/>
    </row>
    <row r="645" spans="1:23" ht="14.1">
      <c r="A645" s="246"/>
      <c r="B645" s="246"/>
      <c r="C645" s="246"/>
      <c r="D645" s="246"/>
      <c r="E645" s="246"/>
      <c r="F645" s="246"/>
      <c r="G645" s="246"/>
      <c r="H645" s="246"/>
      <c r="I645" s="246"/>
      <c r="J645" s="246"/>
      <c r="K645" s="246"/>
      <c r="L645" s="246"/>
      <c r="M645" s="246"/>
      <c r="N645" s="246"/>
      <c r="O645" s="246"/>
      <c r="P645" s="246"/>
      <c r="Q645" s="246"/>
      <c r="R645" s="246"/>
      <c r="S645" s="246"/>
      <c r="T645" s="246"/>
      <c r="U645" s="246"/>
      <c r="V645" s="246"/>
      <c r="W645" s="246"/>
    </row>
    <row r="646" spans="1:23" ht="14.1">
      <c r="A646" s="246"/>
      <c r="B646" s="246"/>
      <c r="C646" s="246"/>
      <c r="D646" s="246"/>
      <c r="E646" s="246"/>
      <c r="F646" s="246"/>
      <c r="G646" s="246"/>
      <c r="H646" s="246"/>
      <c r="I646" s="246"/>
      <c r="J646" s="246"/>
      <c r="K646" s="246"/>
      <c r="L646" s="246"/>
      <c r="M646" s="246"/>
      <c r="N646" s="246"/>
      <c r="O646" s="246"/>
      <c r="P646" s="246"/>
      <c r="Q646" s="246"/>
      <c r="R646" s="246"/>
      <c r="S646" s="246"/>
      <c r="T646" s="246"/>
      <c r="U646" s="246"/>
      <c r="V646" s="246"/>
      <c r="W646" s="246"/>
    </row>
    <row r="647" spans="1:23" ht="14.1">
      <c r="A647" s="246"/>
      <c r="B647" s="246"/>
      <c r="C647" s="246"/>
      <c r="D647" s="246"/>
      <c r="E647" s="246"/>
      <c r="F647" s="246"/>
      <c r="G647" s="246"/>
      <c r="H647" s="246"/>
      <c r="I647" s="246"/>
      <c r="J647" s="246"/>
      <c r="K647" s="246"/>
      <c r="L647" s="246"/>
      <c r="M647" s="246"/>
      <c r="N647" s="246"/>
      <c r="O647" s="246"/>
      <c r="P647" s="246"/>
      <c r="Q647" s="246"/>
      <c r="R647" s="246"/>
      <c r="S647" s="246"/>
      <c r="T647" s="246"/>
      <c r="U647" s="246"/>
      <c r="V647" s="246"/>
      <c r="W647" s="246"/>
    </row>
    <row r="648" spans="1:23" ht="14.1">
      <c r="A648" s="246"/>
      <c r="B648" s="246"/>
      <c r="C648" s="246"/>
      <c r="D648" s="246"/>
      <c r="E648" s="246"/>
      <c r="F648" s="246"/>
      <c r="G648" s="246"/>
      <c r="H648" s="246"/>
      <c r="I648" s="246"/>
      <c r="J648" s="246"/>
      <c r="K648" s="246"/>
      <c r="L648" s="246"/>
      <c r="M648" s="246"/>
      <c r="N648" s="246"/>
      <c r="O648" s="246"/>
      <c r="P648" s="246"/>
      <c r="Q648" s="246"/>
      <c r="R648" s="246"/>
      <c r="S648" s="246"/>
      <c r="T648" s="246"/>
      <c r="U648" s="246"/>
      <c r="V648" s="246"/>
      <c r="W648" s="246"/>
    </row>
    <row r="649" spans="1:23" ht="14.1">
      <c r="A649" s="246"/>
      <c r="B649" s="246"/>
      <c r="C649" s="246"/>
      <c r="D649" s="246"/>
      <c r="E649" s="246"/>
      <c r="F649" s="246"/>
      <c r="G649" s="246"/>
      <c r="H649" s="246"/>
      <c r="I649" s="246"/>
      <c r="J649" s="246"/>
      <c r="K649" s="246"/>
      <c r="L649" s="246"/>
      <c r="M649" s="246"/>
      <c r="N649" s="246"/>
      <c r="O649" s="246"/>
      <c r="P649" s="246"/>
      <c r="Q649" s="246"/>
      <c r="R649" s="246"/>
      <c r="S649" s="246"/>
      <c r="T649" s="246"/>
      <c r="U649" s="246"/>
      <c r="V649" s="246"/>
      <c r="W649" s="246"/>
    </row>
    <row r="650" spans="1:23" ht="14.1">
      <c r="A650" s="246"/>
      <c r="B650" s="246"/>
      <c r="C650" s="246"/>
      <c r="D650" s="246"/>
      <c r="E650" s="246"/>
      <c r="F650" s="246"/>
      <c r="G650" s="246"/>
      <c r="H650" s="246"/>
      <c r="I650" s="246"/>
      <c r="J650" s="246"/>
      <c r="K650" s="246"/>
      <c r="L650" s="246"/>
      <c r="M650" s="246"/>
      <c r="N650" s="246"/>
      <c r="O650" s="246"/>
      <c r="P650" s="246"/>
      <c r="Q650" s="246"/>
      <c r="R650" s="246"/>
      <c r="S650" s="246"/>
      <c r="T650" s="246"/>
      <c r="U650" s="246"/>
      <c r="V650" s="246"/>
      <c r="W650" s="246"/>
    </row>
    <row r="651" spans="1:23" ht="14.1">
      <c r="A651" s="246"/>
      <c r="B651" s="246"/>
      <c r="C651" s="246"/>
      <c r="D651" s="246"/>
      <c r="E651" s="246"/>
      <c r="F651" s="246"/>
      <c r="G651" s="246"/>
      <c r="H651" s="246"/>
      <c r="I651" s="246"/>
      <c r="J651" s="246"/>
      <c r="K651" s="246"/>
      <c r="L651" s="246"/>
      <c r="M651" s="246"/>
      <c r="N651" s="246"/>
      <c r="O651" s="246"/>
      <c r="P651" s="246"/>
      <c r="Q651" s="246"/>
      <c r="R651" s="246"/>
      <c r="S651" s="246"/>
      <c r="T651" s="246"/>
      <c r="U651" s="246"/>
      <c r="V651" s="246"/>
      <c r="W651" s="246"/>
    </row>
    <row r="652" spans="1:23" ht="14.1">
      <c r="A652" s="246"/>
      <c r="B652" s="246"/>
      <c r="C652" s="246"/>
      <c r="D652" s="246"/>
      <c r="E652" s="246"/>
      <c r="F652" s="246"/>
      <c r="G652" s="246"/>
      <c r="H652" s="246"/>
      <c r="I652" s="246"/>
      <c r="J652" s="246"/>
      <c r="K652" s="246"/>
      <c r="L652" s="246"/>
      <c r="M652" s="246"/>
      <c r="N652" s="246"/>
      <c r="O652" s="246"/>
      <c r="P652" s="246"/>
      <c r="Q652" s="246"/>
      <c r="R652" s="246"/>
      <c r="S652" s="246"/>
      <c r="T652" s="246"/>
      <c r="U652" s="246"/>
      <c r="V652" s="246"/>
      <c r="W652" s="246"/>
    </row>
    <row r="653" spans="1:23" ht="14.1">
      <c r="A653" s="246"/>
      <c r="B653" s="246"/>
      <c r="C653" s="246"/>
      <c r="D653" s="246"/>
      <c r="E653" s="246"/>
      <c r="F653" s="246"/>
      <c r="G653" s="246"/>
      <c r="H653" s="246"/>
      <c r="I653" s="246"/>
      <c r="J653" s="246"/>
      <c r="K653" s="246"/>
      <c r="L653" s="246"/>
      <c r="M653" s="246"/>
      <c r="N653" s="246"/>
      <c r="O653" s="246"/>
      <c r="P653" s="246"/>
      <c r="Q653" s="246"/>
      <c r="R653" s="246"/>
      <c r="S653" s="246"/>
      <c r="T653" s="246"/>
      <c r="U653" s="246"/>
      <c r="V653" s="246"/>
      <c r="W653" s="246"/>
    </row>
    <row r="654" spans="1:23" ht="14.1">
      <c r="A654" s="246"/>
      <c r="B654" s="246"/>
      <c r="C654" s="246"/>
      <c r="D654" s="246"/>
      <c r="E654" s="246"/>
      <c r="F654" s="246"/>
      <c r="G654" s="246"/>
      <c r="H654" s="246"/>
      <c r="I654" s="246"/>
      <c r="J654" s="246"/>
      <c r="K654" s="246"/>
      <c r="L654" s="246"/>
      <c r="M654" s="246"/>
      <c r="N654" s="246"/>
      <c r="O654" s="246"/>
      <c r="P654" s="246"/>
      <c r="Q654" s="246"/>
      <c r="R654" s="246"/>
      <c r="S654" s="246"/>
      <c r="T654" s="246"/>
      <c r="U654" s="246"/>
      <c r="V654" s="246"/>
      <c r="W654" s="246"/>
    </row>
    <row r="655" spans="1:23" ht="14.1">
      <c r="A655" s="246"/>
      <c r="B655" s="246"/>
      <c r="C655" s="246"/>
      <c r="D655" s="246"/>
      <c r="E655" s="246"/>
      <c r="F655" s="246"/>
      <c r="G655" s="246"/>
      <c r="H655" s="246"/>
      <c r="I655" s="246"/>
      <c r="J655" s="246"/>
      <c r="K655" s="246"/>
      <c r="L655" s="246"/>
      <c r="M655" s="246"/>
      <c r="N655" s="246"/>
      <c r="O655" s="246"/>
      <c r="P655" s="246"/>
      <c r="Q655" s="246"/>
      <c r="R655" s="246"/>
      <c r="S655" s="246"/>
      <c r="T655" s="246"/>
      <c r="U655" s="246"/>
      <c r="V655" s="246"/>
      <c r="W655" s="246"/>
    </row>
    <row r="656" spans="1:23" ht="14.1">
      <c r="A656" s="246"/>
      <c r="B656" s="246"/>
      <c r="C656" s="246"/>
      <c r="D656" s="246"/>
      <c r="E656" s="246"/>
      <c r="F656" s="246"/>
      <c r="G656" s="246"/>
      <c r="H656" s="246"/>
      <c r="I656" s="246"/>
      <c r="J656" s="246"/>
      <c r="K656" s="246"/>
      <c r="L656" s="246"/>
      <c r="M656" s="246"/>
      <c r="N656" s="246"/>
      <c r="O656" s="246"/>
      <c r="P656" s="246"/>
      <c r="Q656" s="246"/>
      <c r="R656" s="246"/>
      <c r="S656" s="246"/>
      <c r="T656" s="246"/>
      <c r="U656" s="246"/>
      <c r="V656" s="246"/>
      <c r="W656" s="246"/>
    </row>
    <row r="657" spans="1:23" ht="14.1">
      <c r="A657" s="246"/>
      <c r="B657" s="246"/>
      <c r="C657" s="246"/>
      <c r="D657" s="246"/>
      <c r="E657" s="246"/>
      <c r="F657" s="246"/>
      <c r="G657" s="246"/>
      <c r="H657" s="246"/>
      <c r="I657" s="246"/>
      <c r="J657" s="246"/>
      <c r="K657" s="246"/>
      <c r="L657" s="246"/>
      <c r="M657" s="246"/>
      <c r="N657" s="246"/>
      <c r="O657" s="246"/>
      <c r="P657" s="246"/>
      <c r="Q657" s="246"/>
      <c r="R657" s="246"/>
      <c r="S657" s="246"/>
      <c r="T657" s="246"/>
      <c r="U657" s="246"/>
      <c r="V657" s="246"/>
      <c r="W657" s="246"/>
    </row>
    <row r="658" spans="1:23" ht="14.1">
      <c r="A658" s="246"/>
      <c r="B658" s="246"/>
      <c r="C658" s="246"/>
      <c r="D658" s="246"/>
      <c r="E658" s="246"/>
      <c r="F658" s="246"/>
      <c r="G658" s="246"/>
      <c r="H658" s="246"/>
      <c r="I658" s="246"/>
      <c r="J658" s="246"/>
      <c r="K658" s="246"/>
      <c r="L658" s="246"/>
      <c r="M658" s="246"/>
      <c r="N658" s="246"/>
      <c r="O658" s="246"/>
      <c r="P658" s="246"/>
      <c r="Q658" s="246"/>
      <c r="R658" s="246"/>
      <c r="S658" s="246"/>
      <c r="T658" s="246"/>
      <c r="U658" s="246"/>
      <c r="V658" s="246"/>
      <c r="W658" s="246"/>
    </row>
    <row r="659" spans="1:23" ht="14.1">
      <c r="A659" s="246"/>
      <c r="B659" s="246"/>
      <c r="C659" s="246"/>
      <c r="D659" s="246"/>
      <c r="E659" s="246"/>
      <c r="F659" s="246"/>
      <c r="G659" s="246"/>
      <c r="H659" s="246"/>
      <c r="I659" s="246"/>
      <c r="J659" s="246"/>
      <c r="K659" s="246"/>
      <c r="L659" s="246"/>
      <c r="M659" s="246"/>
      <c r="N659" s="246"/>
      <c r="O659" s="246"/>
      <c r="P659" s="246"/>
      <c r="Q659" s="246"/>
      <c r="R659" s="246"/>
      <c r="S659" s="246"/>
      <c r="T659" s="246"/>
      <c r="U659" s="246"/>
      <c r="V659" s="246"/>
      <c r="W659" s="246"/>
    </row>
    <row r="660" spans="1:23" ht="14.1">
      <c r="A660" s="246"/>
      <c r="B660" s="246"/>
      <c r="C660" s="246"/>
      <c r="D660" s="246"/>
      <c r="E660" s="246"/>
      <c r="F660" s="246"/>
      <c r="G660" s="246"/>
      <c r="H660" s="246"/>
      <c r="I660" s="246"/>
      <c r="J660" s="246"/>
      <c r="K660" s="246"/>
      <c r="L660" s="246"/>
      <c r="M660" s="246"/>
      <c r="N660" s="246"/>
      <c r="O660" s="246"/>
      <c r="P660" s="246"/>
      <c r="Q660" s="246"/>
      <c r="R660" s="246"/>
      <c r="S660" s="246"/>
      <c r="T660" s="246"/>
      <c r="U660" s="246"/>
      <c r="V660" s="246"/>
      <c r="W660" s="246"/>
    </row>
    <row r="661" spans="1:23" ht="14.1">
      <c r="A661" s="246"/>
      <c r="B661" s="246"/>
      <c r="C661" s="246"/>
      <c r="D661" s="246"/>
      <c r="E661" s="246"/>
      <c r="F661" s="246"/>
      <c r="G661" s="246"/>
      <c r="H661" s="246"/>
      <c r="I661" s="246"/>
      <c r="J661" s="246"/>
      <c r="K661" s="246"/>
      <c r="L661" s="246"/>
      <c r="M661" s="246"/>
      <c r="N661" s="246"/>
      <c r="O661" s="246"/>
      <c r="P661" s="246"/>
      <c r="Q661" s="246"/>
      <c r="R661" s="246"/>
      <c r="S661" s="246"/>
      <c r="T661" s="246"/>
      <c r="U661" s="246"/>
      <c r="V661" s="246"/>
      <c r="W661" s="246"/>
    </row>
    <row r="662" spans="1:23" ht="14.1">
      <c r="A662" s="246"/>
      <c r="B662" s="246"/>
      <c r="C662" s="246"/>
      <c r="D662" s="246"/>
      <c r="E662" s="246"/>
      <c r="F662" s="246"/>
      <c r="G662" s="246"/>
      <c r="H662" s="246"/>
      <c r="I662" s="246"/>
      <c r="J662" s="246"/>
      <c r="K662" s="246"/>
      <c r="L662" s="246"/>
      <c r="M662" s="246"/>
      <c r="N662" s="246"/>
      <c r="O662" s="246"/>
      <c r="P662" s="246"/>
      <c r="Q662" s="246"/>
      <c r="R662" s="246"/>
      <c r="S662" s="246"/>
      <c r="T662" s="246"/>
      <c r="U662" s="246"/>
      <c r="V662" s="246"/>
      <c r="W662" s="246"/>
    </row>
    <row r="663" spans="1:23" ht="14.1">
      <c r="A663" s="246"/>
      <c r="B663" s="246"/>
      <c r="C663" s="246"/>
      <c r="D663" s="246"/>
      <c r="E663" s="246"/>
      <c r="F663" s="246"/>
      <c r="G663" s="246"/>
      <c r="H663" s="246"/>
      <c r="I663" s="246"/>
      <c r="J663" s="246"/>
      <c r="K663" s="246"/>
      <c r="L663" s="246"/>
      <c r="M663" s="246"/>
      <c r="N663" s="246"/>
      <c r="O663" s="246"/>
      <c r="P663" s="246"/>
      <c r="Q663" s="246"/>
      <c r="R663" s="246"/>
      <c r="S663" s="246"/>
      <c r="T663" s="246"/>
      <c r="U663" s="246"/>
      <c r="V663" s="246"/>
      <c r="W663" s="246"/>
    </row>
    <row r="664" spans="1:23" ht="14.1">
      <c r="A664" s="246"/>
      <c r="B664" s="246"/>
      <c r="C664" s="246"/>
      <c r="D664" s="246"/>
      <c r="E664" s="246"/>
      <c r="F664" s="246"/>
      <c r="G664" s="246"/>
      <c r="H664" s="246"/>
      <c r="I664" s="246"/>
      <c r="J664" s="246"/>
      <c r="K664" s="246"/>
      <c r="L664" s="246"/>
      <c r="M664" s="246"/>
      <c r="N664" s="246"/>
      <c r="O664" s="246"/>
      <c r="P664" s="246"/>
      <c r="Q664" s="246"/>
      <c r="R664" s="246"/>
      <c r="S664" s="246"/>
      <c r="T664" s="246"/>
      <c r="U664" s="246"/>
      <c r="V664" s="246"/>
      <c r="W664" s="246"/>
    </row>
    <row r="665" spans="1:23" ht="14.1">
      <c r="A665" s="246"/>
      <c r="B665" s="246"/>
      <c r="C665" s="246"/>
      <c r="D665" s="246"/>
      <c r="E665" s="246"/>
      <c r="F665" s="246"/>
      <c r="G665" s="246"/>
      <c r="H665" s="246"/>
      <c r="I665" s="246"/>
      <c r="J665" s="246"/>
      <c r="K665" s="246"/>
      <c r="L665" s="246"/>
      <c r="M665" s="246"/>
      <c r="N665" s="246"/>
      <c r="O665" s="246"/>
      <c r="P665" s="246"/>
      <c r="Q665" s="246"/>
      <c r="R665" s="246"/>
      <c r="S665" s="246"/>
      <c r="T665" s="246"/>
      <c r="U665" s="246"/>
      <c r="V665" s="246"/>
      <c r="W665" s="246"/>
    </row>
    <row r="666" spans="1:23" ht="14.1">
      <c r="A666" s="246"/>
      <c r="B666" s="246"/>
      <c r="C666" s="246"/>
      <c r="D666" s="246"/>
      <c r="E666" s="246"/>
      <c r="F666" s="246"/>
      <c r="G666" s="246"/>
      <c r="H666" s="246"/>
      <c r="I666" s="246"/>
      <c r="J666" s="246"/>
      <c r="K666" s="246"/>
      <c r="L666" s="246"/>
      <c r="M666" s="246"/>
      <c r="N666" s="246"/>
      <c r="O666" s="246"/>
      <c r="P666" s="246"/>
      <c r="Q666" s="246"/>
      <c r="R666" s="246"/>
      <c r="S666" s="246"/>
      <c r="T666" s="246"/>
      <c r="U666" s="246"/>
      <c r="V666" s="246"/>
      <c r="W666" s="246"/>
    </row>
    <row r="667" spans="1:23" ht="14.1">
      <c r="A667" s="246"/>
      <c r="B667" s="246"/>
      <c r="C667" s="246"/>
      <c r="D667" s="246"/>
      <c r="E667" s="246"/>
      <c r="F667" s="246"/>
      <c r="G667" s="246"/>
      <c r="H667" s="246"/>
      <c r="I667" s="246"/>
      <c r="J667" s="246"/>
      <c r="K667" s="246"/>
      <c r="L667" s="246"/>
      <c r="M667" s="246"/>
      <c r="N667" s="246"/>
      <c r="O667" s="246"/>
      <c r="P667" s="246"/>
      <c r="Q667" s="246"/>
      <c r="R667" s="246"/>
      <c r="S667" s="246"/>
      <c r="T667" s="246"/>
      <c r="U667" s="246"/>
      <c r="V667" s="246"/>
      <c r="W667" s="246"/>
    </row>
    <row r="668" spans="1:23" ht="14.1">
      <c r="A668" s="246"/>
      <c r="B668" s="246"/>
      <c r="C668" s="246"/>
      <c r="D668" s="246"/>
      <c r="E668" s="246"/>
      <c r="F668" s="246"/>
      <c r="G668" s="246"/>
      <c r="H668" s="246"/>
      <c r="I668" s="246"/>
      <c r="J668" s="246"/>
      <c r="K668" s="246"/>
      <c r="L668" s="246"/>
      <c r="M668" s="246"/>
      <c r="N668" s="246"/>
      <c r="O668" s="246"/>
      <c r="P668" s="246"/>
      <c r="Q668" s="246"/>
      <c r="R668" s="246"/>
      <c r="S668" s="246"/>
      <c r="T668" s="246"/>
      <c r="U668" s="246"/>
      <c r="V668" s="246"/>
      <c r="W668" s="246"/>
    </row>
    <row r="669" spans="1:23" ht="14.1">
      <c r="A669" s="246"/>
      <c r="B669" s="246"/>
      <c r="C669" s="246"/>
      <c r="D669" s="246"/>
      <c r="E669" s="246"/>
      <c r="F669" s="246"/>
      <c r="G669" s="246"/>
      <c r="H669" s="246"/>
      <c r="I669" s="246"/>
      <c r="J669" s="246"/>
      <c r="K669" s="246"/>
      <c r="L669" s="246"/>
      <c r="M669" s="246"/>
      <c r="N669" s="246"/>
      <c r="O669" s="246"/>
      <c r="P669" s="246"/>
      <c r="Q669" s="246"/>
      <c r="R669" s="246"/>
      <c r="S669" s="246"/>
      <c r="T669" s="246"/>
      <c r="U669" s="246"/>
      <c r="V669" s="246"/>
      <c r="W669" s="246"/>
    </row>
    <row r="670" spans="1:23" ht="14.1">
      <c r="A670" s="246"/>
      <c r="B670" s="246"/>
      <c r="C670" s="246"/>
      <c r="D670" s="246"/>
      <c r="E670" s="246"/>
      <c r="F670" s="246"/>
      <c r="G670" s="246"/>
      <c r="H670" s="246"/>
      <c r="I670" s="246"/>
      <c r="J670" s="246"/>
      <c r="K670" s="246"/>
      <c r="L670" s="246"/>
      <c r="M670" s="246"/>
      <c r="N670" s="246"/>
      <c r="O670" s="246"/>
      <c r="P670" s="246"/>
      <c r="Q670" s="246"/>
      <c r="R670" s="246"/>
      <c r="S670" s="246"/>
      <c r="T670" s="246"/>
      <c r="U670" s="246"/>
      <c r="V670" s="246"/>
      <c r="W670" s="246"/>
    </row>
    <row r="671" spans="1:23" ht="14.1">
      <c r="A671" s="246"/>
      <c r="B671" s="246"/>
      <c r="C671" s="246"/>
      <c r="D671" s="246"/>
      <c r="E671" s="246"/>
      <c r="F671" s="246"/>
      <c r="G671" s="246"/>
      <c r="H671" s="246"/>
      <c r="I671" s="246"/>
      <c r="J671" s="246"/>
      <c r="K671" s="246"/>
      <c r="L671" s="246"/>
      <c r="M671" s="246"/>
      <c r="N671" s="246"/>
      <c r="O671" s="246"/>
      <c r="P671" s="246"/>
      <c r="Q671" s="246"/>
      <c r="R671" s="246"/>
      <c r="S671" s="246"/>
      <c r="T671" s="246"/>
      <c r="U671" s="246"/>
      <c r="V671" s="246"/>
      <c r="W671" s="246"/>
    </row>
    <row r="672" spans="1:23" ht="14.1">
      <c r="A672" s="246"/>
      <c r="B672" s="246"/>
      <c r="C672" s="246"/>
      <c r="D672" s="246"/>
      <c r="E672" s="246"/>
      <c r="F672" s="246"/>
      <c r="G672" s="246"/>
      <c r="H672" s="246"/>
      <c r="I672" s="246"/>
      <c r="J672" s="246"/>
      <c r="K672" s="246"/>
      <c r="L672" s="246"/>
      <c r="M672" s="246"/>
      <c r="N672" s="246"/>
      <c r="O672" s="246"/>
      <c r="P672" s="246"/>
      <c r="Q672" s="246"/>
      <c r="R672" s="246"/>
      <c r="S672" s="246"/>
      <c r="T672" s="246"/>
      <c r="U672" s="246"/>
      <c r="V672" s="246"/>
      <c r="W672" s="246"/>
    </row>
    <row r="673" spans="1:23" ht="14.1">
      <c r="A673" s="246"/>
      <c r="B673" s="246"/>
      <c r="C673" s="246"/>
      <c r="D673" s="246"/>
      <c r="E673" s="246"/>
      <c r="F673" s="246"/>
      <c r="G673" s="246"/>
      <c r="H673" s="246"/>
      <c r="I673" s="246"/>
      <c r="J673" s="246"/>
      <c r="K673" s="246"/>
      <c r="L673" s="246"/>
      <c r="M673" s="246"/>
      <c r="N673" s="246"/>
      <c r="O673" s="246"/>
      <c r="P673" s="246"/>
      <c r="Q673" s="246"/>
      <c r="R673" s="246"/>
      <c r="S673" s="246"/>
      <c r="T673" s="246"/>
      <c r="U673" s="246"/>
      <c r="V673" s="246"/>
      <c r="W673" s="246"/>
    </row>
    <row r="674" spans="1:23" ht="14.1">
      <c r="A674" s="246"/>
      <c r="B674" s="246"/>
      <c r="C674" s="246"/>
      <c r="D674" s="246"/>
      <c r="E674" s="246"/>
      <c r="F674" s="246"/>
      <c r="G674" s="246"/>
      <c r="H674" s="246"/>
      <c r="I674" s="246"/>
      <c r="J674" s="246"/>
      <c r="K674" s="246"/>
      <c r="L674" s="246"/>
      <c r="M674" s="246"/>
      <c r="N674" s="246"/>
      <c r="O674" s="246"/>
      <c r="P674" s="246"/>
      <c r="Q674" s="246"/>
      <c r="R674" s="246"/>
      <c r="S674" s="246"/>
      <c r="T674" s="246"/>
      <c r="U674" s="246"/>
      <c r="V674" s="246"/>
      <c r="W674" s="246"/>
    </row>
    <row r="675" spans="1:23" ht="14.1">
      <c r="A675" s="246"/>
      <c r="B675" s="246"/>
      <c r="C675" s="246"/>
      <c r="D675" s="246"/>
      <c r="E675" s="246"/>
      <c r="F675" s="246"/>
      <c r="G675" s="246"/>
      <c r="H675" s="246"/>
      <c r="I675" s="246"/>
      <c r="J675" s="246"/>
      <c r="K675" s="246"/>
      <c r="L675" s="246"/>
      <c r="M675" s="246"/>
      <c r="N675" s="246"/>
      <c r="O675" s="246"/>
      <c r="P675" s="246"/>
      <c r="Q675" s="246"/>
      <c r="R675" s="246"/>
      <c r="S675" s="246"/>
      <c r="T675" s="246"/>
      <c r="U675" s="246"/>
      <c r="V675" s="246"/>
      <c r="W675" s="246"/>
    </row>
    <row r="676" spans="1:23" ht="14.1">
      <c r="A676" s="246"/>
      <c r="B676" s="246"/>
      <c r="C676" s="246"/>
      <c r="D676" s="246"/>
      <c r="E676" s="246"/>
      <c r="F676" s="246"/>
      <c r="G676" s="246"/>
      <c r="H676" s="246"/>
      <c r="I676" s="246"/>
      <c r="J676" s="246"/>
      <c r="K676" s="246"/>
      <c r="L676" s="246"/>
      <c r="M676" s="246"/>
      <c r="N676" s="246"/>
      <c r="O676" s="246"/>
      <c r="P676" s="246"/>
      <c r="Q676" s="246"/>
      <c r="R676" s="246"/>
      <c r="S676" s="246"/>
      <c r="T676" s="246"/>
      <c r="U676" s="246"/>
      <c r="V676" s="246"/>
      <c r="W676" s="246"/>
    </row>
    <row r="677" spans="1:23" ht="14.1">
      <c r="A677" s="246"/>
      <c r="B677" s="246"/>
      <c r="C677" s="246"/>
      <c r="D677" s="246"/>
      <c r="E677" s="246"/>
      <c r="F677" s="246"/>
      <c r="G677" s="246"/>
      <c r="H677" s="246"/>
      <c r="I677" s="246"/>
      <c r="J677" s="246"/>
      <c r="K677" s="246"/>
      <c r="L677" s="246"/>
      <c r="M677" s="246"/>
      <c r="N677" s="246"/>
      <c r="O677" s="246"/>
      <c r="P677" s="246"/>
      <c r="Q677" s="246"/>
      <c r="R677" s="246"/>
      <c r="S677" s="246"/>
      <c r="T677" s="246"/>
      <c r="U677" s="246"/>
      <c r="V677" s="246"/>
      <c r="W677" s="246"/>
    </row>
    <row r="678" spans="1:23" ht="14.1">
      <c r="A678" s="246"/>
      <c r="B678" s="246"/>
      <c r="C678" s="246"/>
      <c r="D678" s="246"/>
      <c r="E678" s="246"/>
      <c r="F678" s="246"/>
      <c r="G678" s="246"/>
      <c r="H678" s="246"/>
      <c r="I678" s="246"/>
      <c r="J678" s="246"/>
      <c r="K678" s="246"/>
      <c r="L678" s="246"/>
      <c r="M678" s="246"/>
      <c r="N678" s="246"/>
      <c r="O678" s="246"/>
      <c r="P678" s="246"/>
      <c r="Q678" s="246"/>
      <c r="R678" s="246"/>
      <c r="S678" s="246"/>
      <c r="T678" s="246"/>
      <c r="U678" s="246"/>
      <c r="V678" s="246"/>
      <c r="W678" s="246"/>
    </row>
    <row r="679" spans="1:23" ht="14.1">
      <c r="A679" s="246"/>
      <c r="B679" s="246"/>
      <c r="C679" s="246"/>
      <c r="D679" s="246"/>
      <c r="E679" s="246"/>
      <c r="F679" s="246"/>
      <c r="G679" s="246"/>
      <c r="H679" s="246"/>
      <c r="I679" s="246"/>
      <c r="J679" s="246"/>
      <c r="K679" s="246"/>
      <c r="L679" s="246"/>
      <c r="M679" s="246"/>
      <c r="N679" s="246"/>
      <c r="O679" s="246"/>
      <c r="P679" s="246"/>
      <c r="Q679" s="246"/>
      <c r="R679" s="246"/>
      <c r="S679" s="246"/>
      <c r="T679" s="246"/>
      <c r="U679" s="246"/>
      <c r="V679" s="246"/>
      <c r="W679" s="246"/>
    </row>
    <row r="680" spans="1:23" ht="14.1">
      <c r="A680" s="246"/>
      <c r="B680" s="246"/>
      <c r="C680" s="246"/>
      <c r="D680" s="246"/>
      <c r="E680" s="246"/>
      <c r="F680" s="246"/>
      <c r="G680" s="246"/>
      <c r="H680" s="246"/>
      <c r="I680" s="246"/>
      <c r="J680" s="246"/>
      <c r="K680" s="246"/>
      <c r="L680" s="246"/>
      <c r="M680" s="246"/>
      <c r="N680" s="246"/>
      <c r="O680" s="246"/>
      <c r="P680" s="246"/>
      <c r="Q680" s="246"/>
      <c r="R680" s="246"/>
      <c r="S680" s="246"/>
      <c r="T680" s="246"/>
      <c r="U680" s="246"/>
      <c r="V680" s="246"/>
      <c r="W680" s="246"/>
    </row>
    <row r="681" spans="1:23" ht="14.1">
      <c r="A681" s="246"/>
      <c r="B681" s="246"/>
      <c r="C681" s="246"/>
      <c r="D681" s="246"/>
      <c r="E681" s="246"/>
      <c r="F681" s="246"/>
      <c r="G681" s="246"/>
      <c r="H681" s="246"/>
      <c r="I681" s="246"/>
      <c r="J681" s="246"/>
      <c r="K681" s="246"/>
      <c r="L681" s="246"/>
      <c r="M681" s="246"/>
      <c r="N681" s="246"/>
      <c r="O681" s="246"/>
      <c r="P681" s="246"/>
      <c r="Q681" s="246"/>
      <c r="R681" s="246"/>
      <c r="S681" s="246"/>
      <c r="T681" s="246"/>
      <c r="U681" s="246"/>
      <c r="V681" s="246"/>
      <c r="W681" s="246"/>
    </row>
    <row r="682" spans="1:23" ht="14.1">
      <c r="A682" s="246"/>
      <c r="B682" s="246"/>
      <c r="C682" s="246"/>
      <c r="D682" s="246"/>
      <c r="E682" s="246"/>
      <c r="F682" s="246"/>
      <c r="G682" s="246"/>
      <c r="H682" s="246"/>
      <c r="I682" s="246"/>
      <c r="J682" s="246"/>
      <c r="K682" s="246"/>
      <c r="L682" s="246"/>
      <c r="M682" s="246"/>
      <c r="N682" s="246"/>
      <c r="O682" s="246"/>
      <c r="P682" s="246"/>
      <c r="Q682" s="246"/>
      <c r="R682" s="246"/>
      <c r="S682" s="246"/>
      <c r="T682" s="246"/>
      <c r="U682" s="246"/>
      <c r="V682" s="246"/>
      <c r="W682" s="246"/>
    </row>
    <row r="683" spans="1:23" ht="14.1">
      <c r="A683" s="246"/>
      <c r="B683" s="246"/>
      <c r="C683" s="246"/>
      <c r="D683" s="246"/>
      <c r="E683" s="246"/>
      <c r="F683" s="246"/>
      <c r="G683" s="246"/>
      <c r="H683" s="246"/>
      <c r="I683" s="246"/>
      <c r="J683" s="246"/>
      <c r="K683" s="246"/>
      <c r="L683" s="246"/>
      <c r="M683" s="246"/>
      <c r="N683" s="246"/>
      <c r="O683" s="246"/>
      <c r="P683" s="246"/>
      <c r="Q683" s="246"/>
      <c r="R683" s="246"/>
      <c r="S683" s="246"/>
      <c r="T683" s="246"/>
      <c r="U683" s="246"/>
      <c r="V683" s="246"/>
      <c r="W683" s="246"/>
    </row>
    <row r="684" spans="1:23" ht="14.1">
      <c r="A684" s="246"/>
      <c r="B684" s="246"/>
      <c r="C684" s="246"/>
      <c r="D684" s="246"/>
      <c r="E684" s="246"/>
      <c r="F684" s="246"/>
      <c r="G684" s="246"/>
      <c r="H684" s="246"/>
      <c r="I684" s="246"/>
      <c r="J684" s="246"/>
      <c r="K684" s="246"/>
      <c r="L684" s="246"/>
      <c r="M684" s="246"/>
      <c r="N684" s="246"/>
      <c r="O684" s="246"/>
      <c r="P684" s="246"/>
      <c r="Q684" s="246"/>
      <c r="R684" s="246"/>
      <c r="S684" s="246"/>
      <c r="T684" s="246"/>
      <c r="U684" s="246"/>
      <c r="V684" s="246"/>
      <c r="W684" s="246"/>
    </row>
    <row r="685" spans="1:23" ht="14.1">
      <c r="A685" s="246"/>
      <c r="B685" s="246"/>
      <c r="C685" s="246"/>
      <c r="D685" s="246"/>
      <c r="E685" s="246"/>
      <c r="F685" s="246"/>
      <c r="G685" s="246"/>
      <c r="H685" s="246"/>
      <c r="I685" s="246"/>
      <c r="J685" s="246"/>
      <c r="K685" s="246"/>
      <c r="L685" s="246"/>
      <c r="M685" s="246"/>
      <c r="N685" s="246"/>
      <c r="O685" s="246"/>
      <c r="P685" s="246"/>
      <c r="Q685" s="246"/>
      <c r="R685" s="246"/>
      <c r="S685" s="246"/>
      <c r="T685" s="246"/>
      <c r="U685" s="246"/>
      <c r="V685" s="246"/>
      <c r="W685" s="246"/>
    </row>
    <row r="686" spans="1:23" ht="14.1">
      <c r="A686" s="246"/>
      <c r="B686" s="246"/>
      <c r="C686" s="246"/>
      <c r="D686" s="246"/>
      <c r="E686" s="246"/>
      <c r="F686" s="246"/>
      <c r="G686" s="246"/>
      <c r="H686" s="246"/>
      <c r="I686" s="246"/>
      <c r="J686" s="246"/>
      <c r="K686" s="246"/>
      <c r="L686" s="246"/>
      <c r="M686" s="246"/>
      <c r="N686" s="246"/>
      <c r="O686" s="246"/>
      <c r="P686" s="246"/>
      <c r="Q686" s="246"/>
      <c r="R686" s="246"/>
      <c r="S686" s="246"/>
      <c r="T686" s="246"/>
      <c r="U686" s="246"/>
      <c r="V686" s="246"/>
      <c r="W686" s="246"/>
    </row>
    <row r="687" spans="1:23" ht="14.1">
      <c r="A687" s="246"/>
      <c r="B687" s="246"/>
      <c r="C687" s="246"/>
      <c r="D687" s="246"/>
      <c r="E687" s="246"/>
      <c r="F687" s="246"/>
      <c r="G687" s="246"/>
      <c r="H687" s="246"/>
      <c r="I687" s="246"/>
      <c r="J687" s="246"/>
      <c r="K687" s="246"/>
      <c r="L687" s="246"/>
      <c r="M687" s="246"/>
      <c r="N687" s="246"/>
      <c r="O687" s="246"/>
      <c r="P687" s="246"/>
      <c r="Q687" s="246"/>
      <c r="R687" s="246"/>
      <c r="S687" s="246"/>
      <c r="T687" s="246"/>
      <c r="U687" s="246"/>
      <c r="V687" s="246"/>
      <c r="W687" s="246"/>
    </row>
    <row r="688" spans="1:23" ht="14.1">
      <c r="A688" s="246"/>
      <c r="B688" s="246"/>
      <c r="C688" s="246"/>
      <c r="D688" s="246"/>
      <c r="E688" s="246"/>
      <c r="F688" s="246"/>
      <c r="G688" s="246"/>
      <c r="H688" s="246"/>
      <c r="I688" s="246"/>
      <c r="J688" s="246"/>
      <c r="K688" s="246"/>
      <c r="L688" s="246"/>
      <c r="M688" s="246"/>
      <c r="N688" s="246"/>
      <c r="O688" s="246"/>
      <c r="P688" s="246"/>
      <c r="Q688" s="246"/>
      <c r="R688" s="246"/>
      <c r="S688" s="246"/>
      <c r="T688" s="246"/>
      <c r="U688" s="246"/>
      <c r="V688" s="246"/>
      <c r="W688" s="246"/>
    </row>
    <row r="689" spans="1:23" ht="14.1">
      <c r="A689" s="246"/>
      <c r="B689" s="246"/>
      <c r="C689" s="246"/>
      <c r="D689" s="246"/>
      <c r="E689" s="246"/>
      <c r="F689" s="246"/>
      <c r="G689" s="246"/>
      <c r="H689" s="246"/>
      <c r="I689" s="246"/>
      <c r="J689" s="246"/>
      <c r="K689" s="246"/>
      <c r="L689" s="246"/>
      <c r="M689" s="246"/>
      <c r="N689" s="246"/>
      <c r="O689" s="246"/>
      <c r="P689" s="246"/>
      <c r="Q689" s="246"/>
      <c r="R689" s="246"/>
      <c r="S689" s="246"/>
      <c r="T689" s="246"/>
      <c r="U689" s="246"/>
      <c r="V689" s="246"/>
      <c r="W689" s="246"/>
    </row>
    <row r="690" spans="1:23" ht="14.1">
      <c r="A690" s="246"/>
      <c r="B690" s="246"/>
      <c r="C690" s="246"/>
      <c r="D690" s="246"/>
      <c r="E690" s="246"/>
      <c r="F690" s="246"/>
      <c r="G690" s="246"/>
      <c r="H690" s="246"/>
      <c r="I690" s="246"/>
      <c r="J690" s="246"/>
      <c r="K690" s="246"/>
      <c r="L690" s="246"/>
      <c r="M690" s="246"/>
      <c r="N690" s="246"/>
      <c r="O690" s="246"/>
      <c r="P690" s="246"/>
      <c r="Q690" s="246"/>
      <c r="R690" s="246"/>
      <c r="S690" s="246"/>
      <c r="T690" s="246"/>
      <c r="U690" s="246"/>
      <c r="V690" s="246"/>
      <c r="W690" s="246"/>
    </row>
    <row r="691" spans="1:23" ht="14.1">
      <c r="A691" s="246"/>
      <c r="B691" s="246"/>
      <c r="C691" s="246"/>
      <c r="D691" s="246"/>
      <c r="E691" s="246"/>
      <c r="F691" s="246"/>
      <c r="G691" s="246"/>
      <c r="H691" s="246"/>
      <c r="I691" s="246"/>
      <c r="J691" s="246"/>
      <c r="K691" s="246"/>
      <c r="L691" s="246"/>
      <c r="M691" s="246"/>
      <c r="N691" s="246"/>
      <c r="O691" s="246"/>
      <c r="P691" s="246"/>
      <c r="Q691" s="246"/>
      <c r="R691" s="246"/>
      <c r="S691" s="246"/>
      <c r="T691" s="246"/>
      <c r="U691" s="246"/>
      <c r="V691" s="246"/>
      <c r="W691" s="246"/>
    </row>
    <row r="692" spans="1:23" ht="14.1">
      <c r="A692" s="246"/>
      <c r="B692" s="246"/>
      <c r="C692" s="246"/>
      <c r="D692" s="246"/>
      <c r="E692" s="246"/>
      <c r="F692" s="246"/>
      <c r="G692" s="246"/>
      <c r="H692" s="246"/>
      <c r="I692" s="246"/>
      <c r="J692" s="246"/>
      <c r="K692" s="246"/>
      <c r="L692" s="246"/>
      <c r="M692" s="246"/>
      <c r="N692" s="246"/>
      <c r="O692" s="246"/>
      <c r="P692" s="246"/>
      <c r="Q692" s="246"/>
      <c r="R692" s="246"/>
      <c r="S692" s="246"/>
      <c r="T692" s="246"/>
      <c r="U692" s="246"/>
      <c r="V692" s="246"/>
      <c r="W692" s="246"/>
    </row>
    <row r="693" spans="1:23" ht="14.1">
      <c r="A693" s="246"/>
      <c r="B693" s="246"/>
      <c r="C693" s="246"/>
      <c r="D693" s="246"/>
      <c r="E693" s="246"/>
      <c r="F693" s="246"/>
      <c r="G693" s="246"/>
      <c r="H693" s="246"/>
      <c r="I693" s="246"/>
      <c r="J693" s="246"/>
      <c r="K693" s="246"/>
      <c r="L693" s="246"/>
      <c r="M693" s="246"/>
      <c r="N693" s="246"/>
      <c r="O693" s="246"/>
      <c r="P693" s="246"/>
      <c r="Q693" s="246"/>
      <c r="R693" s="246"/>
      <c r="S693" s="246"/>
      <c r="T693" s="246"/>
      <c r="U693" s="246"/>
      <c r="V693" s="246"/>
      <c r="W693" s="246"/>
    </row>
    <row r="694" spans="1:23" ht="14.1">
      <c r="A694" s="246"/>
      <c r="B694" s="246"/>
      <c r="C694" s="246"/>
      <c r="D694" s="246"/>
      <c r="E694" s="246"/>
      <c r="F694" s="246"/>
      <c r="G694" s="246"/>
      <c r="H694" s="246"/>
      <c r="I694" s="246"/>
      <c r="J694" s="246"/>
      <c r="K694" s="246"/>
      <c r="L694" s="246"/>
      <c r="M694" s="246"/>
      <c r="N694" s="246"/>
      <c r="O694" s="246"/>
      <c r="P694" s="246"/>
      <c r="Q694" s="246"/>
      <c r="R694" s="246"/>
      <c r="S694" s="246"/>
      <c r="T694" s="246"/>
      <c r="U694" s="246"/>
      <c r="V694" s="246"/>
      <c r="W694" s="246"/>
    </row>
    <row r="695" spans="1:23" ht="14.1">
      <c r="A695" s="246"/>
      <c r="B695" s="246"/>
      <c r="C695" s="246"/>
      <c r="D695" s="246"/>
      <c r="E695" s="246"/>
      <c r="F695" s="246"/>
      <c r="G695" s="246"/>
      <c r="H695" s="246"/>
      <c r="I695" s="246"/>
      <c r="J695" s="246"/>
      <c r="K695" s="246"/>
      <c r="L695" s="246"/>
      <c r="M695" s="246"/>
      <c r="N695" s="246"/>
      <c r="O695" s="246"/>
      <c r="P695" s="246"/>
      <c r="Q695" s="246"/>
      <c r="R695" s="246"/>
      <c r="S695" s="246"/>
      <c r="T695" s="246"/>
      <c r="U695" s="246"/>
      <c r="V695" s="246"/>
      <c r="W695" s="246"/>
    </row>
    <row r="696" spans="1:23" ht="14.1">
      <c r="A696" s="246"/>
      <c r="B696" s="246"/>
      <c r="C696" s="246"/>
      <c r="D696" s="246"/>
      <c r="E696" s="246"/>
      <c r="F696" s="246"/>
      <c r="G696" s="246"/>
      <c r="H696" s="246"/>
      <c r="I696" s="246"/>
      <c r="J696" s="246"/>
      <c r="K696" s="246"/>
      <c r="L696" s="246"/>
      <c r="M696" s="246"/>
      <c r="N696" s="246"/>
      <c r="O696" s="246"/>
      <c r="P696" s="246"/>
      <c r="Q696" s="246"/>
      <c r="R696" s="246"/>
      <c r="S696" s="246"/>
      <c r="T696" s="246"/>
      <c r="U696" s="246"/>
      <c r="V696" s="246"/>
      <c r="W696" s="246"/>
    </row>
    <row r="697" spans="1:23" ht="14.1">
      <c r="A697" s="246"/>
      <c r="B697" s="246"/>
      <c r="C697" s="246"/>
      <c r="D697" s="246"/>
      <c r="E697" s="246"/>
      <c r="F697" s="246"/>
      <c r="G697" s="246"/>
      <c r="H697" s="246"/>
      <c r="I697" s="246"/>
      <c r="J697" s="246"/>
      <c r="K697" s="246"/>
      <c r="L697" s="246"/>
      <c r="M697" s="246"/>
      <c r="N697" s="246"/>
      <c r="O697" s="246"/>
      <c r="P697" s="246"/>
      <c r="Q697" s="246"/>
      <c r="R697" s="246"/>
      <c r="S697" s="246"/>
      <c r="T697" s="246"/>
      <c r="U697" s="246"/>
      <c r="V697" s="246"/>
      <c r="W697" s="246"/>
    </row>
    <row r="698" spans="1:23" ht="14.1">
      <c r="A698" s="246"/>
      <c r="B698" s="246"/>
      <c r="C698" s="246"/>
      <c r="D698" s="246"/>
      <c r="E698" s="246"/>
      <c r="F698" s="246"/>
      <c r="G698" s="246"/>
      <c r="H698" s="246"/>
      <c r="I698" s="246"/>
      <c r="J698" s="246"/>
      <c r="K698" s="246"/>
      <c r="L698" s="246"/>
      <c r="M698" s="246"/>
      <c r="N698" s="246"/>
      <c r="O698" s="246"/>
      <c r="P698" s="246"/>
      <c r="Q698" s="246"/>
      <c r="R698" s="246"/>
      <c r="S698" s="246"/>
      <c r="T698" s="246"/>
      <c r="U698" s="246"/>
      <c r="V698" s="246"/>
      <c r="W698" s="246"/>
    </row>
    <row r="699" spans="1:23" ht="14.1">
      <c r="A699" s="246"/>
      <c r="B699" s="246"/>
      <c r="C699" s="246"/>
      <c r="D699" s="246"/>
      <c r="E699" s="246"/>
      <c r="F699" s="246"/>
      <c r="G699" s="246"/>
      <c r="H699" s="246"/>
      <c r="I699" s="246"/>
      <c r="J699" s="246"/>
      <c r="K699" s="246"/>
      <c r="L699" s="246"/>
      <c r="M699" s="246"/>
      <c r="N699" s="246"/>
      <c r="O699" s="246"/>
      <c r="P699" s="246"/>
      <c r="Q699" s="246"/>
      <c r="R699" s="246"/>
      <c r="S699" s="246"/>
      <c r="T699" s="246"/>
      <c r="U699" s="246"/>
      <c r="V699" s="246"/>
      <c r="W699" s="246"/>
    </row>
    <row r="700" spans="1:23" ht="14.1">
      <c r="A700" s="246"/>
      <c r="B700" s="246"/>
      <c r="C700" s="246"/>
      <c r="D700" s="246"/>
      <c r="E700" s="246"/>
      <c r="F700" s="246"/>
      <c r="G700" s="246"/>
      <c r="H700" s="246"/>
      <c r="I700" s="246"/>
      <c r="J700" s="246"/>
      <c r="K700" s="246"/>
      <c r="L700" s="246"/>
      <c r="M700" s="246"/>
      <c r="N700" s="246"/>
      <c r="O700" s="246"/>
      <c r="P700" s="246"/>
      <c r="Q700" s="246"/>
      <c r="R700" s="246"/>
      <c r="S700" s="246"/>
      <c r="T700" s="246"/>
      <c r="U700" s="246"/>
      <c r="V700" s="246"/>
      <c r="W700" s="246"/>
    </row>
    <row r="701" spans="1:23" ht="14.1">
      <c r="A701" s="246"/>
      <c r="B701" s="246"/>
      <c r="C701" s="246"/>
      <c r="D701" s="246"/>
      <c r="E701" s="246"/>
      <c r="F701" s="246"/>
      <c r="G701" s="246"/>
      <c r="H701" s="246"/>
      <c r="I701" s="246"/>
      <c r="J701" s="246"/>
      <c r="K701" s="246"/>
      <c r="L701" s="246"/>
      <c r="M701" s="246"/>
      <c r="N701" s="246"/>
      <c r="O701" s="246"/>
      <c r="P701" s="246"/>
      <c r="Q701" s="246"/>
      <c r="R701" s="246"/>
      <c r="S701" s="246"/>
      <c r="T701" s="246"/>
      <c r="U701" s="246"/>
      <c r="V701" s="246"/>
      <c r="W701" s="246"/>
    </row>
    <row r="702" spans="1:23" ht="14.1">
      <c r="A702" s="246"/>
      <c r="B702" s="246"/>
      <c r="C702" s="246"/>
      <c r="D702" s="246"/>
      <c r="E702" s="246"/>
      <c r="F702" s="246"/>
      <c r="G702" s="246"/>
      <c r="H702" s="246"/>
      <c r="I702" s="246"/>
      <c r="J702" s="246"/>
      <c r="K702" s="246"/>
      <c r="L702" s="246"/>
      <c r="M702" s="246"/>
      <c r="N702" s="246"/>
      <c r="O702" s="246"/>
      <c r="P702" s="246"/>
      <c r="Q702" s="246"/>
      <c r="R702" s="246"/>
      <c r="S702" s="246"/>
      <c r="T702" s="246"/>
      <c r="U702" s="246"/>
      <c r="V702" s="246"/>
      <c r="W702" s="246"/>
    </row>
    <row r="703" spans="1:23" ht="14.1">
      <c r="A703" s="246"/>
      <c r="B703" s="246"/>
      <c r="C703" s="246"/>
      <c r="D703" s="246"/>
      <c r="E703" s="246"/>
      <c r="F703" s="246"/>
      <c r="G703" s="246"/>
      <c r="H703" s="246"/>
      <c r="I703" s="246"/>
      <c r="J703" s="246"/>
      <c r="K703" s="246"/>
      <c r="L703" s="246"/>
      <c r="M703" s="246"/>
      <c r="N703" s="246"/>
      <c r="O703" s="246"/>
      <c r="P703" s="246"/>
      <c r="Q703" s="246"/>
      <c r="R703" s="246"/>
      <c r="S703" s="246"/>
      <c r="T703" s="246"/>
      <c r="U703" s="246"/>
      <c r="V703" s="246"/>
      <c r="W703" s="246"/>
    </row>
    <row r="704" spans="1:23" ht="14.1">
      <c r="A704" s="246"/>
      <c r="B704" s="246"/>
      <c r="C704" s="246"/>
      <c r="D704" s="246"/>
      <c r="E704" s="246"/>
      <c r="F704" s="246"/>
      <c r="G704" s="246"/>
      <c r="H704" s="246"/>
      <c r="I704" s="246"/>
      <c r="J704" s="246"/>
      <c r="K704" s="246"/>
      <c r="L704" s="246"/>
      <c r="M704" s="246"/>
      <c r="N704" s="246"/>
      <c r="O704" s="246"/>
      <c r="P704" s="246"/>
      <c r="Q704" s="246"/>
      <c r="R704" s="246"/>
      <c r="S704" s="246"/>
      <c r="T704" s="246"/>
      <c r="U704" s="246"/>
      <c r="V704" s="246"/>
      <c r="W704" s="246"/>
    </row>
    <row r="705" spans="1:23" ht="14.1">
      <c r="A705" s="246"/>
      <c r="B705" s="246"/>
      <c r="C705" s="246"/>
      <c r="D705" s="246"/>
      <c r="E705" s="246"/>
      <c r="F705" s="246"/>
      <c r="G705" s="246"/>
      <c r="H705" s="246"/>
      <c r="I705" s="246"/>
      <c r="J705" s="246"/>
      <c r="K705" s="246"/>
      <c r="L705" s="246"/>
      <c r="M705" s="246"/>
      <c r="N705" s="246"/>
      <c r="O705" s="246"/>
      <c r="P705" s="246"/>
      <c r="Q705" s="246"/>
      <c r="R705" s="246"/>
      <c r="S705" s="246"/>
      <c r="T705" s="246"/>
      <c r="U705" s="246"/>
      <c r="V705" s="246"/>
      <c r="W705" s="246"/>
    </row>
    <row r="706" spans="1:23" ht="14.1">
      <c r="A706" s="246"/>
      <c r="B706" s="246"/>
      <c r="C706" s="246"/>
      <c r="D706" s="246"/>
      <c r="E706" s="246"/>
      <c r="F706" s="246"/>
      <c r="G706" s="246"/>
      <c r="H706" s="246"/>
      <c r="I706" s="246"/>
      <c r="J706" s="246"/>
      <c r="K706" s="246"/>
      <c r="L706" s="246"/>
      <c r="M706" s="246"/>
      <c r="N706" s="246"/>
      <c r="O706" s="246"/>
      <c r="P706" s="246"/>
      <c r="Q706" s="246"/>
      <c r="R706" s="246"/>
      <c r="S706" s="246"/>
      <c r="T706" s="246"/>
      <c r="U706" s="246"/>
      <c r="V706" s="246"/>
      <c r="W706" s="246"/>
    </row>
    <row r="707" spans="1:23" ht="14.1">
      <c r="A707" s="246"/>
      <c r="B707" s="246"/>
      <c r="C707" s="246"/>
      <c r="D707" s="246"/>
      <c r="E707" s="246"/>
      <c r="F707" s="246"/>
      <c r="G707" s="246"/>
      <c r="H707" s="246"/>
      <c r="I707" s="246"/>
      <c r="J707" s="246"/>
      <c r="K707" s="246"/>
      <c r="L707" s="246"/>
      <c r="M707" s="246"/>
      <c r="N707" s="246"/>
      <c r="O707" s="246"/>
      <c r="P707" s="246"/>
      <c r="Q707" s="246"/>
      <c r="R707" s="246"/>
      <c r="S707" s="246"/>
      <c r="T707" s="246"/>
      <c r="U707" s="246"/>
      <c r="V707" s="246"/>
      <c r="W707" s="246"/>
    </row>
    <row r="708" spans="1:23" ht="14.1">
      <c r="A708" s="246"/>
      <c r="B708" s="246"/>
      <c r="C708" s="246"/>
      <c r="D708" s="246"/>
      <c r="E708" s="246"/>
      <c r="F708" s="246"/>
      <c r="G708" s="246"/>
      <c r="H708" s="246"/>
      <c r="I708" s="246"/>
      <c r="J708" s="246"/>
      <c r="K708" s="246"/>
      <c r="L708" s="246"/>
      <c r="M708" s="246"/>
      <c r="N708" s="246"/>
      <c r="O708" s="246"/>
      <c r="P708" s="246"/>
      <c r="Q708" s="246"/>
      <c r="R708" s="246"/>
      <c r="S708" s="246"/>
      <c r="T708" s="246"/>
      <c r="U708" s="246"/>
      <c r="V708" s="246"/>
      <c r="W708" s="246"/>
    </row>
    <row r="709" spans="1:23" ht="14.1">
      <c r="A709" s="246"/>
      <c r="B709" s="246"/>
      <c r="C709" s="246"/>
      <c r="D709" s="246"/>
      <c r="E709" s="246"/>
      <c r="F709" s="246"/>
      <c r="G709" s="246"/>
      <c r="H709" s="246"/>
      <c r="I709" s="246"/>
      <c r="J709" s="246"/>
      <c r="K709" s="246"/>
      <c r="L709" s="246"/>
      <c r="M709" s="246"/>
      <c r="N709" s="246"/>
      <c r="O709" s="246"/>
      <c r="P709" s="246"/>
      <c r="Q709" s="246"/>
      <c r="R709" s="246"/>
      <c r="S709" s="246"/>
      <c r="T709" s="246"/>
      <c r="U709" s="246"/>
      <c r="V709" s="246"/>
      <c r="W709" s="246"/>
    </row>
    <row r="710" spans="1:23" ht="14.1">
      <c r="A710" s="246"/>
      <c r="B710" s="246"/>
      <c r="C710" s="246"/>
      <c r="D710" s="246"/>
      <c r="E710" s="246"/>
      <c r="F710" s="246"/>
      <c r="G710" s="246"/>
      <c r="H710" s="246"/>
      <c r="I710" s="246"/>
      <c r="J710" s="246"/>
      <c r="K710" s="246"/>
      <c r="L710" s="246"/>
      <c r="M710" s="246"/>
      <c r="N710" s="246"/>
      <c r="O710" s="246"/>
      <c r="P710" s="246"/>
      <c r="Q710" s="246"/>
      <c r="R710" s="246"/>
      <c r="S710" s="246"/>
      <c r="T710" s="246"/>
      <c r="U710" s="246"/>
      <c r="V710" s="246"/>
      <c r="W710" s="246"/>
    </row>
    <row r="711" spans="1:23" ht="14.1">
      <c r="A711" s="246"/>
      <c r="B711" s="246"/>
      <c r="C711" s="246"/>
      <c r="D711" s="246"/>
      <c r="E711" s="246"/>
      <c r="F711" s="246"/>
      <c r="G711" s="246"/>
      <c r="H711" s="246"/>
      <c r="I711" s="246"/>
      <c r="J711" s="246"/>
      <c r="K711" s="246"/>
      <c r="L711" s="246"/>
      <c r="M711" s="246"/>
      <c r="N711" s="246"/>
      <c r="O711" s="246"/>
      <c r="P711" s="246"/>
      <c r="Q711" s="246"/>
      <c r="R711" s="246"/>
      <c r="S711" s="246"/>
      <c r="T711" s="246"/>
      <c r="U711" s="246"/>
      <c r="V711" s="246"/>
      <c r="W711" s="246"/>
    </row>
    <row r="712" spans="1:23" ht="14.1">
      <c r="A712" s="246"/>
      <c r="B712" s="246"/>
      <c r="C712" s="246"/>
      <c r="D712" s="246"/>
      <c r="E712" s="246"/>
      <c r="F712" s="246"/>
      <c r="G712" s="246"/>
      <c r="H712" s="246"/>
      <c r="I712" s="246"/>
      <c r="J712" s="246"/>
      <c r="K712" s="246"/>
      <c r="L712" s="246"/>
      <c r="M712" s="246"/>
      <c r="N712" s="246"/>
      <c r="O712" s="246"/>
      <c r="P712" s="246"/>
      <c r="Q712" s="246"/>
      <c r="R712" s="246"/>
      <c r="S712" s="246"/>
      <c r="T712" s="246"/>
      <c r="U712" s="246"/>
      <c r="V712" s="246"/>
      <c r="W712" s="246"/>
    </row>
    <row r="713" spans="1:23" ht="14.1">
      <c r="A713" s="246"/>
      <c r="B713" s="246"/>
      <c r="C713" s="246"/>
      <c r="D713" s="246"/>
      <c r="E713" s="246"/>
      <c r="F713" s="246"/>
      <c r="G713" s="246"/>
      <c r="H713" s="246"/>
      <c r="I713" s="246"/>
      <c r="J713" s="246"/>
      <c r="K713" s="246"/>
      <c r="L713" s="246"/>
      <c r="M713" s="246"/>
      <c r="N713" s="246"/>
      <c r="O713" s="246"/>
      <c r="P713" s="246"/>
      <c r="Q713" s="246"/>
      <c r="R713" s="246"/>
      <c r="S713" s="246"/>
      <c r="T713" s="246"/>
      <c r="U713" s="246"/>
      <c r="V713" s="246"/>
      <c r="W713" s="246"/>
    </row>
    <row r="714" spans="1:23" ht="14.1">
      <c r="A714" s="246"/>
      <c r="B714" s="246"/>
      <c r="C714" s="246"/>
      <c r="D714" s="246"/>
      <c r="E714" s="246"/>
      <c r="F714" s="246"/>
      <c r="G714" s="246"/>
      <c r="H714" s="246"/>
      <c r="I714" s="246"/>
      <c r="J714" s="246"/>
      <c r="K714" s="246"/>
      <c r="L714" s="246"/>
      <c r="M714" s="246"/>
      <c r="N714" s="246"/>
      <c r="O714" s="246"/>
      <c r="P714" s="246"/>
      <c r="Q714" s="246"/>
      <c r="R714" s="246"/>
      <c r="S714" s="246"/>
      <c r="T714" s="246"/>
      <c r="U714" s="246"/>
      <c r="V714" s="246"/>
      <c r="W714" s="246"/>
    </row>
    <row r="715" spans="1:23" ht="14.1">
      <c r="A715" s="246"/>
      <c r="B715" s="246"/>
      <c r="C715" s="246"/>
      <c r="D715" s="246"/>
      <c r="E715" s="246"/>
      <c r="F715" s="246"/>
      <c r="G715" s="246"/>
      <c r="H715" s="246"/>
      <c r="I715" s="246"/>
      <c r="J715" s="246"/>
      <c r="K715" s="246"/>
      <c r="L715" s="246"/>
      <c r="M715" s="246"/>
      <c r="N715" s="246"/>
      <c r="O715" s="246"/>
      <c r="P715" s="246"/>
      <c r="Q715" s="246"/>
      <c r="R715" s="246"/>
      <c r="S715" s="246"/>
      <c r="T715" s="246"/>
      <c r="U715" s="246"/>
      <c r="V715" s="246"/>
      <c r="W715" s="246"/>
    </row>
    <row r="716" spans="1:23" ht="14.1">
      <c r="A716" s="246"/>
      <c r="B716" s="246"/>
      <c r="C716" s="246"/>
      <c r="D716" s="246"/>
      <c r="E716" s="246"/>
      <c r="F716" s="246"/>
      <c r="G716" s="246"/>
      <c r="H716" s="246"/>
      <c r="I716" s="246"/>
      <c r="J716" s="246"/>
      <c r="K716" s="246"/>
      <c r="L716" s="246"/>
      <c r="M716" s="246"/>
      <c r="N716" s="246"/>
      <c r="O716" s="246"/>
      <c r="P716" s="246"/>
      <c r="Q716" s="246"/>
      <c r="R716" s="246"/>
      <c r="S716" s="246"/>
      <c r="T716" s="246"/>
      <c r="U716" s="246"/>
      <c r="V716" s="246"/>
      <c r="W716" s="246"/>
    </row>
    <row r="717" spans="1:23" ht="14.1">
      <c r="A717" s="246"/>
      <c r="B717" s="246"/>
      <c r="C717" s="246"/>
      <c r="D717" s="246"/>
      <c r="E717" s="246"/>
      <c r="F717" s="246"/>
      <c r="G717" s="246"/>
      <c r="H717" s="246"/>
      <c r="I717" s="246"/>
      <c r="J717" s="246"/>
      <c r="K717" s="246"/>
      <c r="L717" s="246"/>
      <c r="M717" s="246"/>
      <c r="N717" s="246"/>
      <c r="O717" s="246"/>
      <c r="P717" s="246"/>
      <c r="Q717" s="246"/>
      <c r="R717" s="246"/>
      <c r="S717" s="246"/>
      <c r="T717" s="246"/>
      <c r="U717" s="246"/>
      <c r="V717" s="246"/>
      <c r="W717" s="246"/>
    </row>
    <row r="718" spans="1:23" ht="14.1">
      <c r="A718" s="246"/>
      <c r="B718" s="246"/>
      <c r="C718" s="246"/>
      <c r="D718" s="246"/>
      <c r="E718" s="246"/>
      <c r="F718" s="246"/>
      <c r="G718" s="246"/>
      <c r="H718" s="246"/>
      <c r="I718" s="246"/>
      <c r="J718" s="246"/>
      <c r="K718" s="246"/>
      <c r="L718" s="246"/>
      <c r="M718" s="246"/>
      <c r="N718" s="246"/>
      <c r="O718" s="246"/>
      <c r="P718" s="246"/>
      <c r="Q718" s="246"/>
      <c r="R718" s="246"/>
      <c r="S718" s="246"/>
      <c r="T718" s="246"/>
      <c r="U718" s="246"/>
      <c r="V718" s="246"/>
      <c r="W718" s="246"/>
    </row>
    <row r="719" spans="1:23" ht="14.1">
      <c r="A719" s="246"/>
      <c r="B719" s="246"/>
      <c r="C719" s="246"/>
      <c r="D719" s="246"/>
      <c r="E719" s="246"/>
      <c r="F719" s="246"/>
      <c r="G719" s="246"/>
      <c r="H719" s="246"/>
      <c r="I719" s="246"/>
      <c r="J719" s="246"/>
      <c r="K719" s="246"/>
      <c r="L719" s="246"/>
      <c r="M719" s="246"/>
      <c r="N719" s="246"/>
      <c r="O719" s="246"/>
      <c r="P719" s="246"/>
      <c r="Q719" s="246"/>
      <c r="R719" s="246"/>
      <c r="S719" s="246"/>
      <c r="T719" s="246"/>
      <c r="U719" s="246"/>
      <c r="V719" s="246"/>
      <c r="W719" s="246"/>
    </row>
    <row r="720" spans="1:23" ht="14.1">
      <c r="A720" s="246"/>
      <c r="B720" s="246"/>
      <c r="C720" s="246"/>
      <c r="D720" s="246"/>
      <c r="E720" s="246"/>
      <c r="F720" s="246"/>
      <c r="G720" s="246"/>
      <c r="H720" s="246"/>
      <c r="I720" s="246"/>
      <c r="J720" s="246"/>
      <c r="K720" s="246"/>
      <c r="L720" s="246"/>
      <c r="M720" s="246"/>
      <c r="N720" s="246"/>
      <c r="O720" s="246"/>
      <c r="P720" s="246"/>
      <c r="Q720" s="246"/>
      <c r="R720" s="246"/>
      <c r="S720" s="246"/>
      <c r="T720" s="246"/>
      <c r="U720" s="246"/>
      <c r="V720" s="246"/>
      <c r="W720" s="246"/>
    </row>
    <row r="721" spans="1:23" ht="14.1">
      <c r="A721" s="246"/>
      <c r="B721" s="246"/>
      <c r="C721" s="246"/>
      <c r="D721" s="246"/>
      <c r="E721" s="246"/>
      <c r="F721" s="246"/>
      <c r="G721" s="246"/>
      <c r="H721" s="246"/>
      <c r="I721" s="246"/>
      <c r="J721" s="246"/>
      <c r="K721" s="246"/>
      <c r="L721" s="246"/>
      <c r="M721" s="246"/>
      <c r="N721" s="246"/>
      <c r="O721" s="246"/>
      <c r="P721" s="246"/>
      <c r="Q721" s="246"/>
      <c r="R721" s="246"/>
      <c r="S721" s="246"/>
      <c r="T721" s="246"/>
      <c r="U721" s="246"/>
      <c r="V721" s="246"/>
      <c r="W721" s="246"/>
    </row>
    <row r="722" spans="1:23" ht="14.1">
      <c r="A722" s="246"/>
      <c r="B722" s="246"/>
      <c r="C722" s="246"/>
      <c r="D722" s="246"/>
      <c r="E722" s="246"/>
      <c r="F722" s="246"/>
      <c r="G722" s="246"/>
      <c r="H722" s="246"/>
      <c r="I722" s="246"/>
      <c r="J722" s="246"/>
      <c r="K722" s="246"/>
      <c r="L722" s="246"/>
      <c r="M722" s="246"/>
      <c r="N722" s="246"/>
      <c r="O722" s="246"/>
      <c r="P722" s="246"/>
      <c r="Q722" s="246"/>
      <c r="R722" s="246"/>
      <c r="S722" s="246"/>
      <c r="T722" s="246"/>
      <c r="U722" s="246"/>
      <c r="V722" s="246"/>
      <c r="W722" s="246"/>
    </row>
    <row r="723" spans="1:23" ht="14.1">
      <c r="A723" s="246"/>
      <c r="B723" s="246"/>
      <c r="C723" s="246"/>
      <c r="D723" s="246"/>
      <c r="E723" s="246"/>
      <c r="F723" s="246"/>
      <c r="G723" s="246"/>
      <c r="H723" s="246"/>
      <c r="I723" s="246"/>
      <c r="J723" s="246"/>
      <c r="K723" s="246"/>
      <c r="L723" s="246"/>
      <c r="M723" s="246"/>
      <c r="N723" s="246"/>
      <c r="O723" s="246"/>
      <c r="P723" s="246"/>
      <c r="Q723" s="246"/>
      <c r="R723" s="246"/>
      <c r="S723" s="246"/>
      <c r="T723" s="246"/>
      <c r="U723" s="246"/>
      <c r="V723" s="246"/>
      <c r="W723" s="246"/>
    </row>
    <row r="724" spans="1:23" ht="14.1">
      <c r="A724" s="246"/>
      <c r="B724" s="246"/>
      <c r="C724" s="246"/>
      <c r="D724" s="246"/>
      <c r="E724" s="246"/>
      <c r="F724" s="246"/>
      <c r="G724" s="246"/>
      <c r="H724" s="246"/>
      <c r="I724" s="246"/>
      <c r="J724" s="246"/>
      <c r="K724" s="246"/>
      <c r="L724" s="246"/>
      <c r="M724" s="246"/>
      <c r="N724" s="246"/>
      <c r="O724" s="246"/>
      <c r="P724" s="246"/>
      <c r="Q724" s="246"/>
      <c r="R724" s="246"/>
      <c r="S724" s="246"/>
      <c r="T724" s="246"/>
      <c r="U724" s="246"/>
      <c r="V724" s="246"/>
      <c r="W724" s="246"/>
    </row>
    <row r="725" spans="1:23" ht="14.1">
      <c r="A725" s="246"/>
      <c r="B725" s="246"/>
      <c r="C725" s="246"/>
      <c r="D725" s="246"/>
      <c r="E725" s="246"/>
      <c r="F725" s="246"/>
      <c r="G725" s="246"/>
      <c r="H725" s="246"/>
      <c r="I725" s="246"/>
      <c r="J725" s="246"/>
      <c r="K725" s="246"/>
      <c r="L725" s="246"/>
      <c r="M725" s="246"/>
      <c r="N725" s="246"/>
      <c r="O725" s="246"/>
      <c r="P725" s="246"/>
      <c r="Q725" s="246"/>
      <c r="R725" s="246"/>
      <c r="S725" s="246"/>
      <c r="T725" s="246"/>
      <c r="U725" s="246"/>
      <c r="V725" s="246"/>
      <c r="W725" s="246"/>
    </row>
    <row r="726" spans="1:23" ht="14.1">
      <c r="A726" s="246"/>
      <c r="B726" s="246"/>
      <c r="C726" s="246"/>
      <c r="D726" s="246"/>
      <c r="E726" s="246"/>
      <c r="F726" s="246"/>
      <c r="G726" s="246"/>
      <c r="H726" s="246"/>
      <c r="I726" s="246"/>
      <c r="J726" s="246"/>
      <c r="K726" s="246"/>
      <c r="L726" s="246"/>
      <c r="M726" s="246"/>
      <c r="N726" s="246"/>
      <c r="O726" s="246"/>
      <c r="P726" s="246"/>
      <c r="Q726" s="246"/>
      <c r="R726" s="246"/>
      <c r="S726" s="246"/>
      <c r="T726" s="246"/>
      <c r="U726" s="246"/>
      <c r="V726" s="246"/>
      <c r="W726" s="246"/>
    </row>
    <row r="727" spans="1:23" ht="14.1">
      <c r="A727" s="246"/>
      <c r="B727" s="246"/>
      <c r="C727" s="246"/>
      <c r="D727" s="246"/>
      <c r="E727" s="246"/>
      <c r="F727" s="246"/>
      <c r="G727" s="246"/>
      <c r="H727" s="246"/>
      <c r="I727" s="246"/>
      <c r="J727" s="246"/>
      <c r="K727" s="246"/>
      <c r="L727" s="246"/>
      <c r="M727" s="246"/>
      <c r="N727" s="246"/>
      <c r="O727" s="246"/>
      <c r="P727" s="246"/>
      <c r="Q727" s="246"/>
      <c r="R727" s="246"/>
      <c r="S727" s="246"/>
      <c r="T727" s="246"/>
      <c r="U727" s="246"/>
      <c r="V727" s="246"/>
      <c r="W727" s="246"/>
    </row>
    <row r="728" spans="1:23" ht="14.1">
      <c r="A728" s="246"/>
      <c r="B728" s="246"/>
      <c r="C728" s="246"/>
      <c r="D728" s="246"/>
      <c r="E728" s="246"/>
      <c r="F728" s="246"/>
      <c r="G728" s="246"/>
      <c r="H728" s="246"/>
      <c r="I728" s="246"/>
      <c r="J728" s="246"/>
      <c r="K728" s="246"/>
      <c r="L728" s="246"/>
      <c r="M728" s="246"/>
      <c r="N728" s="246"/>
      <c r="O728" s="246"/>
      <c r="P728" s="246"/>
      <c r="Q728" s="246"/>
      <c r="R728" s="246"/>
      <c r="S728" s="246"/>
      <c r="T728" s="246"/>
      <c r="U728" s="246"/>
      <c r="V728" s="246"/>
      <c r="W728" s="246"/>
    </row>
    <row r="729" spans="1:23" ht="14.1">
      <c r="A729" s="246"/>
      <c r="B729" s="246"/>
      <c r="C729" s="246"/>
      <c r="D729" s="246"/>
      <c r="E729" s="246"/>
      <c r="F729" s="246"/>
      <c r="G729" s="246"/>
      <c r="H729" s="246"/>
      <c r="I729" s="246"/>
      <c r="J729" s="246"/>
      <c r="K729" s="246"/>
      <c r="L729" s="246"/>
      <c r="M729" s="246"/>
      <c r="N729" s="246"/>
      <c r="O729" s="246"/>
      <c r="P729" s="246"/>
      <c r="Q729" s="246"/>
      <c r="R729" s="246"/>
      <c r="S729" s="246"/>
      <c r="T729" s="246"/>
      <c r="U729" s="246"/>
      <c r="V729" s="246"/>
      <c r="W729" s="246"/>
    </row>
    <row r="730" spans="1:23" ht="14.1">
      <c r="A730" s="246"/>
      <c r="B730" s="246"/>
      <c r="C730" s="246"/>
      <c r="D730" s="246"/>
      <c r="E730" s="246"/>
      <c r="F730" s="246"/>
      <c r="G730" s="246"/>
      <c r="H730" s="246"/>
      <c r="I730" s="246"/>
      <c r="J730" s="246"/>
      <c r="K730" s="246"/>
      <c r="L730" s="246"/>
      <c r="M730" s="246"/>
      <c r="N730" s="246"/>
      <c r="O730" s="246"/>
      <c r="P730" s="246"/>
      <c r="Q730" s="246"/>
      <c r="R730" s="246"/>
      <c r="S730" s="246"/>
      <c r="T730" s="246"/>
      <c r="U730" s="246"/>
      <c r="V730" s="246"/>
      <c r="W730" s="246"/>
    </row>
    <row r="731" spans="1:23" ht="14.1">
      <c r="A731" s="246"/>
      <c r="B731" s="246"/>
      <c r="C731" s="246"/>
      <c r="D731" s="246"/>
      <c r="E731" s="246"/>
      <c r="F731" s="246"/>
      <c r="G731" s="246"/>
      <c r="H731" s="246"/>
      <c r="I731" s="246"/>
      <c r="J731" s="246"/>
      <c r="K731" s="246"/>
      <c r="L731" s="246"/>
      <c r="M731" s="246"/>
      <c r="N731" s="246"/>
      <c r="O731" s="246"/>
      <c r="P731" s="246"/>
      <c r="Q731" s="246"/>
      <c r="R731" s="246"/>
      <c r="S731" s="246"/>
      <c r="T731" s="246"/>
      <c r="U731" s="246"/>
      <c r="V731" s="246"/>
      <c r="W731" s="246"/>
    </row>
    <row r="732" spans="1:23" ht="14.1">
      <c r="A732" s="246"/>
      <c r="B732" s="246"/>
      <c r="C732" s="246"/>
      <c r="D732" s="246"/>
      <c r="E732" s="246"/>
      <c r="F732" s="246"/>
      <c r="G732" s="246"/>
      <c r="H732" s="246"/>
      <c r="I732" s="246"/>
      <c r="J732" s="246"/>
      <c r="K732" s="246"/>
      <c r="L732" s="246"/>
      <c r="M732" s="246"/>
      <c r="N732" s="246"/>
      <c r="O732" s="246"/>
      <c r="P732" s="246"/>
      <c r="Q732" s="246"/>
      <c r="R732" s="246"/>
      <c r="S732" s="246"/>
      <c r="T732" s="246"/>
      <c r="U732" s="246"/>
      <c r="V732" s="246"/>
      <c r="W732" s="246"/>
    </row>
    <row r="733" spans="1:23" ht="14.1">
      <c r="A733" s="246"/>
      <c r="B733" s="246"/>
      <c r="C733" s="246"/>
      <c r="D733" s="246"/>
      <c r="E733" s="246"/>
      <c r="F733" s="246"/>
      <c r="G733" s="246"/>
      <c r="H733" s="246"/>
      <c r="I733" s="246"/>
      <c r="J733" s="246"/>
      <c r="K733" s="246"/>
      <c r="L733" s="246"/>
      <c r="M733" s="246"/>
      <c r="N733" s="246"/>
      <c r="O733" s="246"/>
      <c r="P733" s="246"/>
      <c r="Q733" s="246"/>
      <c r="R733" s="246"/>
      <c r="S733" s="246"/>
      <c r="T733" s="246"/>
      <c r="U733" s="246"/>
      <c r="V733" s="246"/>
      <c r="W733" s="246"/>
    </row>
    <row r="734" spans="1:23" ht="14.1">
      <c r="A734" s="246"/>
      <c r="B734" s="246"/>
      <c r="C734" s="246"/>
      <c r="D734" s="246"/>
      <c r="E734" s="246"/>
      <c r="F734" s="246"/>
      <c r="G734" s="246"/>
      <c r="H734" s="246"/>
      <c r="I734" s="246"/>
      <c r="J734" s="246"/>
      <c r="K734" s="246"/>
      <c r="L734" s="246"/>
      <c r="M734" s="246"/>
      <c r="N734" s="246"/>
      <c r="O734" s="246"/>
      <c r="P734" s="246"/>
      <c r="Q734" s="246"/>
      <c r="R734" s="246"/>
      <c r="S734" s="246"/>
      <c r="T734" s="246"/>
      <c r="U734" s="246"/>
      <c r="V734" s="246"/>
      <c r="W734" s="246"/>
    </row>
    <row r="735" spans="1:23" ht="14.1">
      <c r="A735" s="246"/>
      <c r="B735" s="246"/>
      <c r="C735" s="246"/>
      <c r="D735" s="246"/>
      <c r="E735" s="246"/>
      <c r="F735" s="246"/>
      <c r="G735" s="246"/>
      <c r="H735" s="246"/>
      <c r="I735" s="246"/>
      <c r="J735" s="246"/>
      <c r="K735" s="246"/>
      <c r="L735" s="246"/>
      <c r="M735" s="246"/>
      <c r="N735" s="246"/>
      <c r="O735" s="246"/>
      <c r="P735" s="246"/>
      <c r="Q735" s="246"/>
      <c r="R735" s="246"/>
      <c r="S735" s="246"/>
      <c r="T735" s="246"/>
      <c r="U735" s="246"/>
      <c r="V735" s="246"/>
      <c r="W735" s="246"/>
    </row>
    <row r="736" spans="1:23" ht="14.1">
      <c r="A736" s="246"/>
      <c r="B736" s="246"/>
      <c r="C736" s="246"/>
      <c r="D736" s="246"/>
      <c r="E736" s="246"/>
      <c r="F736" s="246"/>
      <c r="G736" s="246"/>
      <c r="H736" s="246"/>
      <c r="I736" s="246"/>
      <c r="J736" s="246"/>
      <c r="K736" s="246"/>
      <c r="L736" s="246"/>
      <c r="M736" s="246"/>
      <c r="N736" s="246"/>
      <c r="O736" s="246"/>
      <c r="P736" s="246"/>
      <c r="Q736" s="246"/>
      <c r="R736" s="246"/>
      <c r="S736" s="246"/>
      <c r="T736" s="246"/>
      <c r="U736" s="246"/>
      <c r="V736" s="246"/>
      <c r="W736" s="246"/>
    </row>
    <row r="737" spans="1:23" ht="14.1">
      <c r="A737" s="246"/>
      <c r="B737" s="246"/>
      <c r="C737" s="246"/>
      <c r="D737" s="246"/>
      <c r="E737" s="246"/>
      <c r="F737" s="246"/>
      <c r="G737" s="246"/>
      <c r="H737" s="246"/>
      <c r="I737" s="246"/>
      <c r="J737" s="246"/>
      <c r="K737" s="246"/>
      <c r="L737" s="246"/>
      <c r="M737" s="246"/>
      <c r="N737" s="246"/>
      <c r="O737" s="246"/>
      <c r="P737" s="246"/>
      <c r="Q737" s="246"/>
      <c r="R737" s="246"/>
      <c r="S737" s="246"/>
      <c r="T737" s="246"/>
      <c r="U737" s="246"/>
      <c r="V737" s="246"/>
      <c r="W737" s="246"/>
    </row>
    <row r="738" spans="1:23" ht="14.1">
      <c r="A738" s="246"/>
      <c r="B738" s="246"/>
      <c r="C738" s="246"/>
      <c r="D738" s="246"/>
      <c r="E738" s="246"/>
      <c r="F738" s="246"/>
      <c r="G738" s="246"/>
      <c r="H738" s="246"/>
      <c r="I738" s="246"/>
      <c r="J738" s="246"/>
      <c r="K738" s="246"/>
      <c r="L738" s="246"/>
      <c r="M738" s="246"/>
      <c r="N738" s="246"/>
      <c r="O738" s="246"/>
      <c r="P738" s="246"/>
      <c r="Q738" s="246"/>
      <c r="R738" s="246"/>
      <c r="S738" s="246"/>
      <c r="T738" s="246"/>
      <c r="U738" s="246"/>
      <c r="V738" s="246"/>
      <c r="W738" s="246"/>
    </row>
    <row r="739" spans="1:23" ht="14.1">
      <c r="A739" s="246"/>
      <c r="B739" s="246"/>
      <c r="C739" s="246"/>
      <c r="D739" s="246"/>
      <c r="E739" s="246"/>
      <c r="F739" s="246"/>
      <c r="G739" s="246"/>
      <c r="H739" s="246"/>
      <c r="I739" s="246"/>
      <c r="J739" s="246"/>
      <c r="K739" s="246"/>
      <c r="L739" s="246"/>
      <c r="M739" s="246"/>
      <c r="N739" s="246"/>
      <c r="O739" s="246"/>
      <c r="P739" s="246"/>
      <c r="Q739" s="246"/>
      <c r="R739" s="246"/>
      <c r="S739" s="246"/>
      <c r="T739" s="246"/>
      <c r="U739" s="246"/>
      <c r="V739" s="246"/>
      <c r="W739" s="246"/>
    </row>
    <row r="740" spans="1:23" ht="14.1">
      <c r="A740" s="246"/>
      <c r="B740" s="246"/>
      <c r="C740" s="246"/>
      <c r="D740" s="246"/>
      <c r="E740" s="246"/>
      <c r="F740" s="246"/>
      <c r="G740" s="246"/>
      <c r="H740" s="246"/>
      <c r="I740" s="246"/>
      <c r="J740" s="246"/>
      <c r="K740" s="246"/>
      <c r="L740" s="246"/>
      <c r="M740" s="246"/>
      <c r="N740" s="246"/>
      <c r="O740" s="246"/>
      <c r="P740" s="246"/>
      <c r="Q740" s="246"/>
      <c r="R740" s="246"/>
      <c r="S740" s="246"/>
      <c r="T740" s="246"/>
      <c r="U740" s="246"/>
      <c r="V740" s="246"/>
      <c r="W740" s="246"/>
    </row>
    <row r="741" spans="1:23" ht="14.1">
      <c r="A741" s="246"/>
      <c r="B741" s="246"/>
      <c r="C741" s="246"/>
      <c r="D741" s="246"/>
      <c r="E741" s="246"/>
      <c r="F741" s="246"/>
      <c r="G741" s="246"/>
      <c r="H741" s="246"/>
      <c r="I741" s="246"/>
      <c r="J741" s="246"/>
      <c r="K741" s="246"/>
      <c r="L741" s="246"/>
      <c r="M741" s="246"/>
      <c r="N741" s="246"/>
      <c r="O741" s="246"/>
      <c r="P741" s="246"/>
      <c r="Q741" s="246"/>
      <c r="R741" s="246"/>
      <c r="S741" s="246"/>
      <c r="T741" s="246"/>
      <c r="U741" s="246"/>
      <c r="V741" s="246"/>
      <c r="W741" s="246"/>
    </row>
    <row r="742" spans="1:23" ht="14.1">
      <c r="A742" s="246"/>
      <c r="B742" s="246"/>
      <c r="C742" s="246"/>
      <c r="D742" s="246"/>
      <c r="E742" s="246"/>
      <c r="F742" s="246"/>
      <c r="G742" s="246"/>
      <c r="H742" s="246"/>
      <c r="I742" s="246"/>
      <c r="J742" s="246"/>
      <c r="K742" s="246"/>
      <c r="L742" s="246"/>
      <c r="M742" s="246"/>
      <c r="N742" s="246"/>
      <c r="O742" s="246"/>
      <c r="P742" s="246"/>
      <c r="Q742" s="246"/>
      <c r="R742" s="246"/>
      <c r="S742" s="246"/>
      <c r="T742" s="246"/>
      <c r="U742" s="246"/>
      <c r="V742" s="246"/>
      <c r="W742" s="246"/>
    </row>
    <row r="743" spans="1:23" ht="14.1">
      <c r="A743" s="246"/>
      <c r="B743" s="246"/>
      <c r="C743" s="246"/>
      <c r="D743" s="246"/>
      <c r="E743" s="246"/>
      <c r="F743" s="246"/>
      <c r="G743" s="246"/>
      <c r="H743" s="246"/>
      <c r="I743" s="246"/>
      <c r="J743" s="246"/>
      <c r="K743" s="246"/>
      <c r="L743" s="246"/>
      <c r="M743" s="246"/>
      <c r="N743" s="246"/>
      <c r="O743" s="246"/>
      <c r="P743" s="246"/>
      <c r="Q743" s="246"/>
      <c r="R743" s="246"/>
      <c r="S743" s="246"/>
      <c r="T743" s="246"/>
      <c r="U743" s="246"/>
      <c r="V743" s="246"/>
      <c r="W743" s="246"/>
    </row>
    <row r="744" spans="1:23" ht="14.1">
      <c r="A744" s="246"/>
      <c r="B744" s="246"/>
      <c r="C744" s="246"/>
      <c r="D744" s="246"/>
      <c r="E744" s="246"/>
      <c r="F744" s="246"/>
      <c r="G744" s="246"/>
      <c r="H744" s="246"/>
      <c r="I744" s="246"/>
      <c r="J744" s="246"/>
      <c r="K744" s="246"/>
      <c r="L744" s="246"/>
      <c r="M744" s="246"/>
      <c r="N744" s="246"/>
      <c r="O744" s="246"/>
      <c r="P744" s="246"/>
      <c r="Q744" s="246"/>
      <c r="R744" s="246"/>
      <c r="S744" s="246"/>
      <c r="T744" s="246"/>
      <c r="U744" s="246"/>
      <c r="V744" s="246"/>
      <c r="W744" s="246"/>
    </row>
    <row r="745" spans="1:23" ht="14.1">
      <c r="A745" s="246"/>
      <c r="B745" s="246"/>
      <c r="C745" s="246"/>
      <c r="D745" s="246"/>
      <c r="E745" s="246"/>
      <c r="F745" s="246"/>
      <c r="G745" s="246"/>
      <c r="H745" s="246"/>
      <c r="I745" s="246"/>
      <c r="J745" s="246"/>
      <c r="K745" s="246"/>
      <c r="L745" s="246"/>
      <c r="M745" s="246"/>
      <c r="N745" s="246"/>
      <c r="O745" s="246"/>
      <c r="P745" s="246"/>
      <c r="Q745" s="246"/>
      <c r="R745" s="246"/>
      <c r="S745" s="246"/>
      <c r="T745" s="246"/>
      <c r="U745" s="246"/>
      <c r="V745" s="246"/>
      <c r="W745" s="246"/>
    </row>
    <row r="746" spans="1:23" ht="14.1">
      <c r="A746" s="246"/>
      <c r="B746" s="246"/>
      <c r="C746" s="246"/>
      <c r="D746" s="246"/>
      <c r="E746" s="246"/>
      <c r="F746" s="246"/>
      <c r="G746" s="246"/>
      <c r="H746" s="246"/>
      <c r="I746" s="246"/>
      <c r="J746" s="246"/>
      <c r="K746" s="246"/>
      <c r="L746" s="246"/>
      <c r="M746" s="246"/>
      <c r="N746" s="246"/>
      <c r="O746" s="246"/>
      <c r="P746" s="246"/>
      <c r="Q746" s="246"/>
      <c r="R746" s="246"/>
      <c r="S746" s="246"/>
      <c r="T746" s="246"/>
      <c r="U746" s="246"/>
      <c r="V746" s="246"/>
      <c r="W746" s="246"/>
    </row>
    <row r="747" spans="1:23" ht="14.1">
      <c r="A747" s="246"/>
      <c r="B747" s="246"/>
      <c r="C747" s="246"/>
      <c r="D747" s="246"/>
      <c r="E747" s="246"/>
      <c r="F747" s="246"/>
      <c r="G747" s="246"/>
      <c r="H747" s="246"/>
      <c r="I747" s="246"/>
      <c r="J747" s="246"/>
      <c r="K747" s="246"/>
      <c r="L747" s="246"/>
      <c r="M747" s="246"/>
      <c r="N747" s="246"/>
      <c r="O747" s="246"/>
      <c r="P747" s="246"/>
      <c r="Q747" s="246"/>
      <c r="R747" s="246"/>
      <c r="S747" s="246"/>
      <c r="T747" s="246"/>
      <c r="U747" s="246"/>
      <c r="V747" s="246"/>
      <c r="W747" s="246"/>
    </row>
    <row r="748" spans="1:23" ht="14.1">
      <c r="A748" s="246"/>
      <c r="B748" s="246"/>
      <c r="C748" s="246"/>
      <c r="D748" s="246"/>
      <c r="E748" s="246"/>
      <c r="F748" s="246"/>
      <c r="G748" s="246"/>
      <c r="H748" s="246"/>
      <c r="I748" s="246"/>
      <c r="J748" s="246"/>
      <c r="K748" s="246"/>
      <c r="L748" s="246"/>
      <c r="M748" s="246"/>
      <c r="N748" s="246"/>
      <c r="O748" s="246"/>
      <c r="P748" s="246"/>
      <c r="Q748" s="246"/>
      <c r="R748" s="246"/>
      <c r="S748" s="246"/>
      <c r="T748" s="246"/>
      <c r="U748" s="246"/>
      <c r="V748" s="246"/>
      <c r="W748" s="246"/>
    </row>
    <row r="749" spans="1:23" ht="14.1">
      <c r="A749" s="246"/>
      <c r="B749" s="246"/>
      <c r="C749" s="246"/>
      <c r="D749" s="246"/>
      <c r="E749" s="246"/>
      <c r="F749" s="246"/>
      <c r="G749" s="246"/>
      <c r="H749" s="246"/>
      <c r="I749" s="246"/>
      <c r="J749" s="246"/>
      <c r="K749" s="246"/>
      <c r="L749" s="246"/>
      <c r="M749" s="246"/>
      <c r="N749" s="246"/>
      <c r="O749" s="246"/>
      <c r="P749" s="246"/>
      <c r="Q749" s="246"/>
      <c r="R749" s="246"/>
      <c r="S749" s="246"/>
      <c r="T749" s="246"/>
      <c r="U749" s="246"/>
      <c r="V749" s="246"/>
      <c r="W749" s="246"/>
    </row>
    <row r="750" spans="1:23" ht="14.1">
      <c r="A750" s="246"/>
      <c r="B750" s="246"/>
      <c r="C750" s="246"/>
      <c r="D750" s="246"/>
      <c r="E750" s="246"/>
      <c r="F750" s="246"/>
      <c r="G750" s="246"/>
      <c r="H750" s="246"/>
      <c r="I750" s="246"/>
      <c r="J750" s="246"/>
      <c r="K750" s="246"/>
      <c r="L750" s="246"/>
      <c r="M750" s="246"/>
      <c r="N750" s="246"/>
      <c r="O750" s="246"/>
      <c r="P750" s="246"/>
      <c r="Q750" s="246"/>
      <c r="R750" s="246"/>
      <c r="S750" s="246"/>
      <c r="T750" s="246"/>
      <c r="U750" s="246"/>
      <c r="V750" s="246"/>
      <c r="W750" s="246"/>
    </row>
    <row r="751" spans="1:23" ht="14.1">
      <c r="A751" s="246"/>
      <c r="B751" s="246"/>
      <c r="C751" s="246"/>
      <c r="D751" s="246"/>
      <c r="E751" s="246"/>
      <c r="F751" s="246"/>
      <c r="G751" s="246"/>
      <c r="H751" s="246"/>
      <c r="I751" s="246"/>
      <c r="J751" s="246"/>
      <c r="K751" s="246"/>
      <c r="L751" s="246"/>
      <c r="M751" s="246"/>
      <c r="N751" s="246"/>
      <c r="O751" s="246"/>
      <c r="P751" s="246"/>
      <c r="Q751" s="246"/>
      <c r="R751" s="246"/>
      <c r="S751" s="246"/>
      <c r="T751" s="246"/>
      <c r="U751" s="246"/>
      <c r="V751" s="246"/>
      <c r="W751" s="246"/>
    </row>
    <row r="752" spans="1:23" ht="14.1">
      <c r="A752" s="246"/>
      <c r="B752" s="246"/>
      <c r="C752" s="246"/>
      <c r="D752" s="246"/>
      <c r="E752" s="246"/>
      <c r="F752" s="246"/>
      <c r="G752" s="246"/>
      <c r="H752" s="246"/>
      <c r="I752" s="246"/>
      <c r="J752" s="246"/>
      <c r="K752" s="246"/>
      <c r="L752" s="246"/>
      <c r="M752" s="246"/>
      <c r="N752" s="246"/>
      <c r="O752" s="246"/>
      <c r="P752" s="246"/>
      <c r="Q752" s="246"/>
      <c r="R752" s="246"/>
      <c r="S752" s="246"/>
      <c r="T752" s="246"/>
      <c r="U752" s="246"/>
      <c r="V752" s="246"/>
      <c r="W752" s="246"/>
    </row>
    <row r="753" spans="1:23" ht="14.1">
      <c r="A753" s="246"/>
      <c r="B753" s="246"/>
      <c r="C753" s="246"/>
      <c r="D753" s="246"/>
      <c r="E753" s="246"/>
      <c r="F753" s="246"/>
      <c r="G753" s="246"/>
      <c r="H753" s="246"/>
      <c r="I753" s="246"/>
      <c r="J753" s="246"/>
      <c r="K753" s="246"/>
      <c r="L753" s="246"/>
      <c r="M753" s="246"/>
      <c r="N753" s="246"/>
      <c r="O753" s="246"/>
      <c r="P753" s="246"/>
      <c r="Q753" s="246"/>
      <c r="R753" s="246"/>
      <c r="S753" s="246"/>
      <c r="T753" s="246"/>
      <c r="U753" s="246"/>
      <c r="V753" s="246"/>
      <c r="W753" s="246"/>
    </row>
    <row r="754" spans="1:23" ht="14.1">
      <c r="A754" s="246"/>
      <c r="B754" s="246"/>
      <c r="C754" s="246"/>
      <c r="D754" s="246"/>
      <c r="E754" s="246"/>
      <c r="F754" s="246"/>
      <c r="G754" s="246"/>
      <c r="H754" s="246"/>
      <c r="I754" s="246"/>
      <c r="J754" s="246"/>
      <c r="K754" s="246"/>
      <c r="L754" s="246"/>
      <c r="M754" s="246"/>
      <c r="N754" s="246"/>
      <c r="O754" s="246"/>
      <c r="P754" s="246"/>
      <c r="Q754" s="246"/>
      <c r="R754" s="246"/>
      <c r="S754" s="246"/>
      <c r="T754" s="246"/>
      <c r="U754" s="246"/>
      <c r="V754" s="246"/>
      <c r="W754" s="246"/>
    </row>
    <row r="755" spans="1:23" ht="14.1">
      <c r="A755" s="246"/>
      <c r="B755" s="246"/>
      <c r="C755" s="246"/>
      <c r="D755" s="246"/>
      <c r="E755" s="246"/>
      <c r="F755" s="246"/>
      <c r="G755" s="246"/>
      <c r="H755" s="246"/>
      <c r="I755" s="246"/>
      <c r="J755" s="246"/>
      <c r="K755" s="246"/>
      <c r="L755" s="246"/>
      <c r="M755" s="246"/>
      <c r="N755" s="246"/>
      <c r="O755" s="246"/>
      <c r="P755" s="246"/>
      <c r="Q755" s="246"/>
      <c r="R755" s="246"/>
      <c r="S755" s="246"/>
      <c r="T755" s="246"/>
      <c r="U755" s="246"/>
      <c r="V755" s="246"/>
      <c r="W755" s="246"/>
    </row>
    <row r="756" spans="1:23" ht="14.1">
      <c r="A756" s="246"/>
      <c r="B756" s="246"/>
      <c r="C756" s="246"/>
      <c r="D756" s="246"/>
      <c r="E756" s="246"/>
      <c r="F756" s="246"/>
      <c r="G756" s="246"/>
      <c r="H756" s="246"/>
      <c r="I756" s="246"/>
      <c r="J756" s="246"/>
      <c r="K756" s="246"/>
      <c r="L756" s="246"/>
      <c r="M756" s="246"/>
      <c r="N756" s="246"/>
      <c r="O756" s="246"/>
      <c r="P756" s="246"/>
      <c r="Q756" s="246"/>
      <c r="R756" s="246"/>
      <c r="S756" s="246"/>
      <c r="T756" s="246"/>
      <c r="U756" s="246"/>
      <c r="V756" s="246"/>
      <c r="W756" s="246"/>
    </row>
    <row r="757" spans="1:23" ht="14.1">
      <c r="A757" s="246"/>
      <c r="B757" s="246"/>
      <c r="C757" s="246"/>
      <c r="D757" s="246"/>
      <c r="E757" s="246"/>
      <c r="F757" s="246"/>
      <c r="G757" s="246"/>
      <c r="H757" s="246"/>
      <c r="I757" s="246"/>
      <c r="J757" s="246"/>
      <c r="K757" s="246"/>
      <c r="L757" s="246"/>
      <c r="M757" s="246"/>
      <c r="N757" s="246"/>
      <c r="O757" s="246"/>
      <c r="P757" s="246"/>
      <c r="Q757" s="246"/>
      <c r="R757" s="246"/>
      <c r="S757" s="246"/>
      <c r="T757" s="246"/>
      <c r="U757" s="246"/>
      <c r="V757" s="246"/>
      <c r="W757" s="246"/>
    </row>
    <row r="758" spans="1:23" ht="14.1">
      <c r="A758" s="246"/>
      <c r="B758" s="246"/>
      <c r="C758" s="246"/>
      <c r="D758" s="246"/>
      <c r="E758" s="246"/>
      <c r="F758" s="246"/>
      <c r="G758" s="246"/>
      <c r="H758" s="246"/>
      <c r="I758" s="246"/>
      <c r="J758" s="246"/>
      <c r="K758" s="246"/>
      <c r="L758" s="246"/>
      <c r="M758" s="246"/>
      <c r="N758" s="246"/>
      <c r="O758" s="246"/>
      <c r="P758" s="246"/>
      <c r="Q758" s="246"/>
      <c r="R758" s="246"/>
      <c r="S758" s="246"/>
      <c r="T758" s="246"/>
      <c r="U758" s="246"/>
      <c r="V758" s="246"/>
      <c r="W758" s="246"/>
    </row>
    <row r="759" spans="1:23" ht="14.1">
      <c r="A759" s="246"/>
      <c r="B759" s="246"/>
      <c r="C759" s="246"/>
      <c r="D759" s="246"/>
      <c r="E759" s="246"/>
      <c r="F759" s="246"/>
      <c r="G759" s="246"/>
      <c r="H759" s="246"/>
      <c r="I759" s="246"/>
      <c r="J759" s="246"/>
      <c r="K759" s="246"/>
      <c r="L759" s="246"/>
      <c r="M759" s="246"/>
      <c r="N759" s="246"/>
      <c r="O759" s="246"/>
      <c r="P759" s="246"/>
      <c r="Q759" s="246"/>
      <c r="R759" s="246"/>
      <c r="S759" s="246"/>
      <c r="T759" s="246"/>
      <c r="U759" s="246"/>
      <c r="V759" s="246"/>
      <c r="W759" s="246"/>
    </row>
    <row r="760" spans="1:23" ht="14.1">
      <c r="A760" s="246"/>
      <c r="B760" s="246"/>
      <c r="C760" s="246"/>
      <c r="D760" s="246"/>
      <c r="E760" s="246"/>
      <c r="F760" s="246"/>
      <c r="G760" s="246"/>
      <c r="H760" s="246"/>
      <c r="I760" s="246"/>
      <c r="J760" s="246"/>
      <c r="K760" s="246"/>
      <c r="L760" s="246"/>
      <c r="M760" s="246"/>
      <c r="N760" s="246"/>
      <c r="O760" s="246"/>
      <c r="P760" s="246"/>
      <c r="Q760" s="246"/>
      <c r="R760" s="246"/>
      <c r="S760" s="246"/>
      <c r="T760" s="246"/>
      <c r="U760" s="246"/>
      <c r="V760" s="246"/>
      <c r="W760" s="246"/>
    </row>
    <row r="761" spans="1:23" ht="14.1">
      <c r="A761" s="246"/>
      <c r="B761" s="246"/>
      <c r="C761" s="246"/>
      <c r="D761" s="246"/>
      <c r="E761" s="246"/>
      <c r="F761" s="246"/>
      <c r="G761" s="246"/>
      <c r="H761" s="246"/>
      <c r="I761" s="246"/>
      <c r="J761" s="246"/>
      <c r="K761" s="246"/>
      <c r="L761" s="246"/>
      <c r="M761" s="246"/>
      <c r="N761" s="246"/>
      <c r="O761" s="246"/>
      <c r="P761" s="246"/>
      <c r="Q761" s="246"/>
      <c r="R761" s="246"/>
      <c r="S761" s="246"/>
      <c r="T761" s="246"/>
      <c r="U761" s="246"/>
      <c r="V761" s="246"/>
      <c r="W761" s="246"/>
    </row>
    <row r="762" spans="1:23" ht="14.1">
      <c r="A762" s="246"/>
      <c r="B762" s="246"/>
      <c r="C762" s="246"/>
      <c r="D762" s="246"/>
      <c r="E762" s="246"/>
      <c r="F762" s="246"/>
      <c r="G762" s="246"/>
      <c r="H762" s="246"/>
      <c r="I762" s="246"/>
      <c r="J762" s="246"/>
      <c r="K762" s="246"/>
      <c r="L762" s="246"/>
      <c r="M762" s="246"/>
      <c r="N762" s="246"/>
      <c r="O762" s="246"/>
      <c r="P762" s="246"/>
      <c r="Q762" s="246"/>
      <c r="R762" s="246"/>
      <c r="S762" s="246"/>
      <c r="T762" s="246"/>
      <c r="U762" s="246"/>
      <c r="V762" s="246"/>
      <c r="W762" s="246"/>
    </row>
    <row r="763" spans="1:23" ht="14.1">
      <c r="A763" s="246"/>
      <c r="B763" s="246"/>
      <c r="C763" s="246"/>
      <c r="D763" s="246"/>
      <c r="E763" s="246"/>
      <c r="F763" s="246"/>
      <c r="G763" s="246"/>
      <c r="H763" s="246"/>
      <c r="I763" s="246"/>
      <c r="J763" s="246"/>
      <c r="K763" s="246"/>
      <c r="L763" s="246"/>
      <c r="M763" s="246"/>
      <c r="N763" s="246"/>
      <c r="O763" s="246"/>
      <c r="P763" s="246"/>
      <c r="Q763" s="246"/>
      <c r="R763" s="246"/>
      <c r="S763" s="246"/>
      <c r="T763" s="246"/>
      <c r="U763" s="246"/>
      <c r="V763" s="246"/>
      <c r="W763" s="246"/>
    </row>
    <row r="764" spans="1:23" ht="14.1">
      <c r="A764" s="246"/>
      <c r="B764" s="246"/>
      <c r="C764" s="246"/>
      <c r="D764" s="246"/>
      <c r="E764" s="246"/>
      <c r="F764" s="246"/>
      <c r="G764" s="246"/>
      <c r="H764" s="246"/>
      <c r="I764" s="246"/>
      <c r="J764" s="246"/>
      <c r="K764" s="246"/>
      <c r="L764" s="246"/>
      <c r="M764" s="246"/>
      <c r="N764" s="246"/>
      <c r="O764" s="246"/>
      <c r="P764" s="246"/>
      <c r="Q764" s="246"/>
      <c r="R764" s="246"/>
      <c r="S764" s="246"/>
      <c r="T764" s="246"/>
      <c r="U764" s="246"/>
      <c r="V764" s="246"/>
      <c r="W764" s="246"/>
    </row>
    <row r="765" spans="1:23" ht="14.1">
      <c r="A765" s="246"/>
      <c r="B765" s="246"/>
      <c r="C765" s="246"/>
      <c r="D765" s="246"/>
      <c r="E765" s="246"/>
      <c r="F765" s="246"/>
      <c r="G765" s="246"/>
      <c r="H765" s="246"/>
      <c r="I765" s="246"/>
      <c r="J765" s="246"/>
      <c r="K765" s="246"/>
      <c r="L765" s="246"/>
      <c r="M765" s="246"/>
      <c r="N765" s="246"/>
      <c r="O765" s="246"/>
      <c r="P765" s="246"/>
      <c r="Q765" s="246"/>
      <c r="R765" s="246"/>
      <c r="S765" s="246"/>
      <c r="T765" s="246"/>
      <c r="U765" s="246"/>
      <c r="V765" s="246"/>
      <c r="W765" s="246"/>
    </row>
    <row r="766" spans="1:23" ht="14.1">
      <c r="A766" s="246"/>
      <c r="B766" s="246"/>
      <c r="C766" s="246"/>
      <c r="D766" s="246"/>
      <c r="E766" s="246"/>
      <c r="F766" s="246"/>
      <c r="G766" s="246"/>
      <c r="H766" s="246"/>
      <c r="I766" s="246"/>
      <c r="J766" s="246"/>
      <c r="K766" s="246"/>
      <c r="L766" s="246"/>
      <c r="M766" s="246"/>
      <c r="N766" s="246"/>
      <c r="O766" s="246"/>
      <c r="P766" s="246"/>
      <c r="Q766" s="246"/>
      <c r="R766" s="246"/>
      <c r="S766" s="246"/>
      <c r="T766" s="246"/>
      <c r="U766" s="246"/>
      <c r="V766" s="246"/>
      <c r="W766" s="246"/>
    </row>
    <row r="767" spans="1:23" ht="14.1">
      <c r="A767" s="246"/>
      <c r="B767" s="246"/>
      <c r="C767" s="246"/>
      <c r="D767" s="246"/>
      <c r="E767" s="246"/>
      <c r="F767" s="246"/>
      <c r="G767" s="246"/>
      <c r="H767" s="246"/>
      <c r="I767" s="246"/>
      <c r="J767" s="246"/>
      <c r="K767" s="246"/>
      <c r="L767" s="246"/>
      <c r="M767" s="246"/>
      <c r="N767" s="246"/>
      <c r="O767" s="246"/>
      <c r="P767" s="246"/>
      <c r="Q767" s="246"/>
      <c r="R767" s="246"/>
      <c r="S767" s="246"/>
      <c r="T767" s="246"/>
      <c r="U767" s="246"/>
      <c r="V767" s="246"/>
      <c r="W767" s="246"/>
    </row>
    <row r="768" spans="1:23" ht="14.1">
      <c r="A768" s="246"/>
      <c r="B768" s="246"/>
      <c r="C768" s="246"/>
      <c r="D768" s="246"/>
      <c r="E768" s="246"/>
      <c r="F768" s="246"/>
      <c r="G768" s="246"/>
      <c r="H768" s="246"/>
      <c r="I768" s="246"/>
      <c r="J768" s="246"/>
      <c r="K768" s="246"/>
      <c r="L768" s="246"/>
      <c r="M768" s="246"/>
      <c r="N768" s="246"/>
      <c r="O768" s="246"/>
      <c r="P768" s="246"/>
      <c r="Q768" s="246"/>
      <c r="R768" s="246"/>
      <c r="S768" s="246"/>
      <c r="T768" s="246"/>
      <c r="U768" s="246"/>
      <c r="V768" s="246"/>
      <c r="W768" s="246"/>
    </row>
    <row r="769" spans="1:23" ht="14.1">
      <c r="A769" s="246"/>
      <c r="B769" s="246"/>
      <c r="C769" s="246"/>
      <c r="D769" s="246"/>
      <c r="E769" s="246"/>
      <c r="F769" s="246"/>
      <c r="G769" s="246"/>
      <c r="H769" s="246"/>
      <c r="I769" s="246"/>
      <c r="J769" s="246"/>
      <c r="K769" s="246"/>
      <c r="L769" s="246"/>
      <c r="M769" s="246"/>
      <c r="N769" s="246"/>
      <c r="O769" s="246"/>
      <c r="P769" s="246"/>
      <c r="Q769" s="246"/>
      <c r="R769" s="246"/>
      <c r="S769" s="246"/>
      <c r="T769" s="246"/>
      <c r="U769" s="246"/>
      <c r="V769" s="246"/>
      <c r="W769" s="246"/>
    </row>
    <row r="770" spans="1:23" ht="14.1">
      <c r="A770" s="246"/>
      <c r="B770" s="246"/>
      <c r="C770" s="246"/>
      <c r="D770" s="246"/>
      <c r="E770" s="246"/>
      <c r="F770" s="246"/>
      <c r="G770" s="246"/>
      <c r="H770" s="246"/>
      <c r="I770" s="246"/>
      <c r="J770" s="246"/>
      <c r="K770" s="246"/>
      <c r="L770" s="246"/>
      <c r="M770" s="246"/>
      <c r="N770" s="246"/>
      <c r="O770" s="246"/>
      <c r="P770" s="246"/>
      <c r="Q770" s="246"/>
      <c r="R770" s="246"/>
      <c r="S770" s="246"/>
      <c r="T770" s="246"/>
      <c r="U770" s="246"/>
      <c r="V770" s="246"/>
      <c r="W770" s="246"/>
    </row>
    <row r="771" spans="1:23" ht="14.1">
      <c r="A771" s="246"/>
      <c r="B771" s="246"/>
      <c r="C771" s="246"/>
      <c r="D771" s="246"/>
      <c r="E771" s="246"/>
      <c r="F771" s="246"/>
      <c r="G771" s="246"/>
      <c r="H771" s="246"/>
      <c r="I771" s="246"/>
      <c r="J771" s="246"/>
      <c r="K771" s="246"/>
      <c r="L771" s="246"/>
      <c r="M771" s="246"/>
      <c r="N771" s="246"/>
      <c r="O771" s="246"/>
      <c r="P771" s="246"/>
      <c r="Q771" s="246"/>
      <c r="R771" s="246"/>
      <c r="S771" s="246"/>
      <c r="T771" s="246"/>
      <c r="U771" s="246"/>
      <c r="V771" s="246"/>
      <c r="W771" s="246"/>
    </row>
    <row r="772" spans="1:23" ht="14.1">
      <c r="A772" s="246"/>
      <c r="B772" s="246"/>
      <c r="C772" s="246"/>
      <c r="D772" s="246"/>
      <c r="E772" s="246"/>
      <c r="F772" s="246"/>
      <c r="G772" s="246"/>
      <c r="H772" s="246"/>
      <c r="I772" s="246"/>
      <c r="J772" s="246"/>
      <c r="K772" s="246"/>
      <c r="L772" s="246"/>
      <c r="M772" s="246"/>
      <c r="N772" s="246"/>
      <c r="O772" s="246"/>
      <c r="P772" s="246"/>
      <c r="Q772" s="246"/>
      <c r="R772" s="246"/>
      <c r="S772" s="246"/>
      <c r="T772" s="246"/>
      <c r="U772" s="246"/>
      <c r="V772" s="246"/>
      <c r="W772" s="246"/>
    </row>
    <row r="773" spans="1:23" ht="14.1">
      <c r="A773" s="246"/>
      <c r="B773" s="246"/>
      <c r="C773" s="246"/>
      <c r="D773" s="246"/>
      <c r="E773" s="246"/>
      <c r="F773" s="246"/>
      <c r="G773" s="246"/>
      <c r="H773" s="246"/>
      <c r="I773" s="246"/>
      <c r="J773" s="246"/>
      <c r="K773" s="246"/>
      <c r="L773" s="246"/>
      <c r="M773" s="246"/>
      <c r="N773" s="246"/>
      <c r="O773" s="246"/>
      <c r="P773" s="246"/>
      <c r="Q773" s="246"/>
      <c r="R773" s="246"/>
      <c r="S773" s="246"/>
      <c r="T773" s="246"/>
      <c r="U773" s="246"/>
      <c r="V773" s="246"/>
      <c r="W773" s="246"/>
    </row>
    <row r="774" spans="1:23" ht="14.1">
      <c r="A774" s="246"/>
      <c r="B774" s="246"/>
      <c r="C774" s="246"/>
      <c r="D774" s="246"/>
      <c r="E774" s="246"/>
      <c r="F774" s="246"/>
      <c r="G774" s="246"/>
      <c r="H774" s="246"/>
      <c r="I774" s="246"/>
      <c r="J774" s="246"/>
      <c r="K774" s="246"/>
      <c r="L774" s="246"/>
      <c r="M774" s="246"/>
      <c r="N774" s="246"/>
      <c r="O774" s="246"/>
      <c r="P774" s="246"/>
      <c r="Q774" s="246"/>
      <c r="R774" s="246"/>
      <c r="S774" s="246"/>
      <c r="T774" s="246"/>
      <c r="U774" s="246"/>
      <c r="V774" s="246"/>
      <c r="W774" s="246"/>
    </row>
    <row r="775" spans="1:23" ht="14.1">
      <c r="A775" s="246"/>
      <c r="B775" s="246"/>
      <c r="C775" s="246"/>
      <c r="D775" s="246"/>
      <c r="E775" s="246"/>
      <c r="F775" s="246"/>
      <c r="G775" s="246"/>
      <c r="H775" s="246"/>
      <c r="I775" s="246"/>
      <c r="J775" s="246"/>
      <c r="K775" s="246"/>
      <c r="L775" s="246"/>
      <c r="M775" s="246"/>
      <c r="N775" s="246"/>
      <c r="O775" s="246"/>
      <c r="P775" s="246"/>
      <c r="Q775" s="246"/>
      <c r="R775" s="246"/>
      <c r="S775" s="246"/>
      <c r="T775" s="246"/>
      <c r="U775" s="246"/>
      <c r="V775" s="246"/>
      <c r="W775" s="246"/>
    </row>
    <row r="776" spans="1:23" ht="14.1">
      <c r="A776" s="246"/>
      <c r="B776" s="246"/>
      <c r="C776" s="246"/>
      <c r="D776" s="246"/>
      <c r="E776" s="246"/>
      <c r="F776" s="246"/>
      <c r="G776" s="246"/>
      <c r="H776" s="246"/>
      <c r="I776" s="246"/>
      <c r="J776" s="246"/>
      <c r="K776" s="246"/>
      <c r="L776" s="246"/>
      <c r="M776" s="246"/>
      <c r="N776" s="246"/>
      <c r="O776" s="246"/>
      <c r="P776" s="246"/>
      <c r="Q776" s="246"/>
      <c r="R776" s="246"/>
      <c r="S776" s="246"/>
      <c r="T776" s="246"/>
      <c r="U776" s="246"/>
      <c r="V776" s="246"/>
      <c r="W776" s="246"/>
    </row>
    <row r="777" spans="1:23" ht="14.1">
      <c r="A777" s="246"/>
      <c r="B777" s="246"/>
      <c r="C777" s="246"/>
      <c r="D777" s="246"/>
      <c r="E777" s="246"/>
      <c r="F777" s="246"/>
      <c r="G777" s="246"/>
      <c r="H777" s="246"/>
      <c r="I777" s="246"/>
      <c r="J777" s="246"/>
      <c r="K777" s="246"/>
      <c r="L777" s="246"/>
      <c r="M777" s="246"/>
      <c r="N777" s="246"/>
      <c r="O777" s="246"/>
      <c r="P777" s="246"/>
      <c r="Q777" s="246"/>
      <c r="R777" s="246"/>
      <c r="S777" s="246"/>
      <c r="T777" s="246"/>
      <c r="U777" s="246"/>
      <c r="V777" s="246"/>
      <c r="W777" s="246"/>
    </row>
    <row r="778" spans="1:23" ht="14.1">
      <c r="A778" s="246"/>
      <c r="B778" s="246"/>
      <c r="C778" s="246"/>
      <c r="D778" s="246"/>
      <c r="E778" s="246"/>
      <c r="F778" s="246"/>
      <c r="G778" s="246"/>
      <c r="H778" s="246"/>
      <c r="I778" s="246"/>
      <c r="J778" s="246"/>
      <c r="K778" s="246"/>
      <c r="L778" s="246"/>
      <c r="M778" s="246"/>
      <c r="N778" s="246"/>
      <c r="O778" s="246"/>
      <c r="P778" s="246"/>
      <c r="Q778" s="246"/>
      <c r="R778" s="246"/>
      <c r="S778" s="246"/>
      <c r="T778" s="246"/>
      <c r="U778" s="246"/>
      <c r="V778" s="246"/>
      <c r="W778" s="246"/>
    </row>
    <row r="779" spans="1:23" ht="14.1">
      <c r="A779" s="246"/>
      <c r="B779" s="246"/>
      <c r="C779" s="246"/>
      <c r="D779" s="246"/>
      <c r="E779" s="246"/>
      <c r="F779" s="246"/>
      <c r="G779" s="246"/>
      <c r="H779" s="246"/>
      <c r="I779" s="246"/>
      <c r="J779" s="246"/>
      <c r="K779" s="246"/>
      <c r="L779" s="246"/>
      <c r="M779" s="246"/>
      <c r="N779" s="246"/>
      <c r="O779" s="246"/>
      <c r="P779" s="246"/>
      <c r="Q779" s="246"/>
      <c r="R779" s="246"/>
      <c r="S779" s="246"/>
      <c r="T779" s="246"/>
      <c r="U779" s="246"/>
      <c r="V779" s="246"/>
      <c r="W779" s="246"/>
    </row>
    <row r="780" spans="1:23" ht="14.1">
      <c r="A780" s="246"/>
      <c r="B780" s="246"/>
      <c r="C780" s="246"/>
      <c r="D780" s="246"/>
      <c r="E780" s="246"/>
      <c r="F780" s="246"/>
      <c r="G780" s="246"/>
      <c r="H780" s="246"/>
      <c r="I780" s="246"/>
      <c r="J780" s="246"/>
      <c r="K780" s="246"/>
      <c r="L780" s="246"/>
      <c r="M780" s="246"/>
      <c r="N780" s="246"/>
      <c r="O780" s="246"/>
      <c r="P780" s="246"/>
      <c r="Q780" s="246"/>
      <c r="R780" s="246"/>
      <c r="S780" s="246"/>
      <c r="T780" s="246"/>
      <c r="U780" s="246"/>
      <c r="V780" s="246"/>
      <c r="W780" s="246"/>
    </row>
    <row r="781" spans="1:23" ht="14.1">
      <c r="A781" s="246"/>
      <c r="B781" s="246"/>
      <c r="C781" s="246"/>
      <c r="D781" s="246"/>
      <c r="E781" s="246"/>
      <c r="F781" s="246"/>
      <c r="G781" s="246"/>
      <c r="H781" s="246"/>
      <c r="I781" s="246"/>
      <c r="J781" s="246"/>
      <c r="K781" s="246"/>
      <c r="L781" s="246"/>
      <c r="M781" s="246"/>
      <c r="N781" s="246"/>
      <c r="O781" s="246"/>
      <c r="P781" s="246"/>
      <c r="Q781" s="246"/>
      <c r="R781" s="246"/>
      <c r="S781" s="246"/>
      <c r="T781" s="246"/>
      <c r="U781" s="246"/>
      <c r="V781" s="246"/>
      <c r="W781" s="246"/>
    </row>
    <row r="782" spans="1:23" ht="14.1">
      <c r="A782" s="246"/>
      <c r="B782" s="246"/>
      <c r="C782" s="246"/>
      <c r="D782" s="246"/>
      <c r="E782" s="246"/>
      <c r="F782" s="246"/>
      <c r="G782" s="246"/>
      <c r="H782" s="246"/>
      <c r="I782" s="246"/>
      <c r="J782" s="246"/>
      <c r="K782" s="246"/>
      <c r="L782" s="246"/>
      <c r="M782" s="246"/>
      <c r="N782" s="246"/>
      <c r="O782" s="246"/>
      <c r="P782" s="246"/>
      <c r="Q782" s="246"/>
      <c r="R782" s="246"/>
      <c r="S782" s="246"/>
      <c r="T782" s="246"/>
      <c r="U782" s="246"/>
      <c r="V782" s="246"/>
      <c r="W782" s="246"/>
    </row>
    <row r="783" spans="1:23" ht="14.1">
      <c r="A783" s="246"/>
      <c r="B783" s="246"/>
      <c r="C783" s="246"/>
      <c r="D783" s="246"/>
      <c r="E783" s="246"/>
      <c r="F783" s="246"/>
      <c r="G783" s="246"/>
      <c r="H783" s="246"/>
      <c r="I783" s="246"/>
      <c r="J783" s="246"/>
      <c r="K783" s="246"/>
      <c r="L783" s="246"/>
      <c r="M783" s="246"/>
      <c r="N783" s="246"/>
      <c r="O783" s="246"/>
      <c r="P783" s="246"/>
      <c r="Q783" s="246"/>
      <c r="R783" s="246"/>
      <c r="S783" s="246"/>
      <c r="T783" s="246"/>
      <c r="U783" s="246"/>
      <c r="V783" s="246"/>
      <c r="W783" s="246"/>
    </row>
    <row r="784" spans="1:23" ht="14.1">
      <c r="A784" s="246"/>
      <c r="B784" s="246"/>
      <c r="C784" s="246"/>
      <c r="D784" s="246"/>
      <c r="E784" s="246"/>
      <c r="F784" s="246"/>
      <c r="G784" s="246"/>
      <c r="H784" s="246"/>
      <c r="I784" s="246"/>
      <c r="J784" s="246"/>
      <c r="K784" s="246"/>
      <c r="L784" s="246"/>
      <c r="M784" s="246"/>
      <c r="N784" s="246"/>
      <c r="O784" s="246"/>
      <c r="P784" s="246"/>
      <c r="Q784" s="246"/>
      <c r="R784" s="246"/>
      <c r="S784" s="246"/>
      <c r="T784" s="246"/>
      <c r="U784" s="246"/>
      <c r="V784" s="246"/>
      <c r="W784" s="246"/>
    </row>
    <row r="785" spans="1:23" ht="14.1">
      <c r="A785" s="246"/>
      <c r="B785" s="246"/>
      <c r="C785" s="246"/>
      <c r="D785" s="246"/>
      <c r="E785" s="246"/>
      <c r="F785" s="246"/>
      <c r="G785" s="246"/>
      <c r="H785" s="246"/>
      <c r="I785" s="246"/>
      <c r="J785" s="246"/>
      <c r="K785" s="246"/>
      <c r="L785" s="246"/>
      <c r="M785" s="246"/>
      <c r="N785" s="246"/>
      <c r="O785" s="246"/>
      <c r="P785" s="246"/>
      <c r="Q785" s="246"/>
      <c r="R785" s="246"/>
      <c r="S785" s="246"/>
      <c r="T785" s="246"/>
      <c r="U785" s="246"/>
      <c r="V785" s="246"/>
      <c r="W785" s="246"/>
    </row>
    <row r="786" spans="1:23" ht="14.1">
      <c r="A786" s="246"/>
      <c r="B786" s="246"/>
      <c r="C786" s="246"/>
      <c r="D786" s="246"/>
      <c r="E786" s="246"/>
      <c r="F786" s="246"/>
      <c r="G786" s="246"/>
      <c r="H786" s="246"/>
      <c r="I786" s="246"/>
      <c r="J786" s="246"/>
      <c r="K786" s="246"/>
      <c r="L786" s="246"/>
      <c r="M786" s="246"/>
      <c r="N786" s="246"/>
      <c r="O786" s="246"/>
      <c r="P786" s="246"/>
      <c r="Q786" s="246"/>
      <c r="R786" s="246"/>
      <c r="S786" s="246"/>
      <c r="T786" s="246"/>
      <c r="U786" s="246"/>
      <c r="V786" s="246"/>
      <c r="W786" s="246"/>
    </row>
    <row r="787" spans="1:23" ht="14.1">
      <c r="A787" s="246"/>
      <c r="B787" s="246"/>
      <c r="C787" s="246"/>
      <c r="D787" s="246"/>
      <c r="E787" s="246"/>
      <c r="F787" s="246"/>
      <c r="G787" s="246"/>
      <c r="H787" s="246"/>
      <c r="I787" s="246"/>
      <c r="J787" s="246"/>
      <c r="K787" s="246"/>
      <c r="L787" s="246"/>
      <c r="M787" s="246"/>
      <c r="N787" s="246"/>
      <c r="O787" s="246"/>
      <c r="P787" s="246"/>
      <c r="Q787" s="246"/>
      <c r="R787" s="246"/>
      <c r="S787" s="246"/>
      <c r="T787" s="246"/>
      <c r="U787" s="246"/>
      <c r="V787" s="246"/>
      <c r="W787" s="246"/>
    </row>
    <row r="788" spans="1:23" ht="14.1">
      <c r="A788" s="246"/>
      <c r="B788" s="246"/>
      <c r="C788" s="246"/>
      <c r="D788" s="246"/>
      <c r="E788" s="246"/>
      <c r="F788" s="246"/>
      <c r="G788" s="246"/>
      <c r="H788" s="246"/>
      <c r="I788" s="246"/>
      <c r="J788" s="246"/>
      <c r="K788" s="246"/>
      <c r="L788" s="246"/>
      <c r="M788" s="246"/>
      <c r="N788" s="246"/>
      <c r="O788" s="246"/>
      <c r="P788" s="246"/>
      <c r="Q788" s="246"/>
      <c r="R788" s="246"/>
      <c r="S788" s="246"/>
      <c r="T788" s="246"/>
      <c r="U788" s="246"/>
      <c r="V788" s="246"/>
      <c r="W788" s="246"/>
    </row>
    <row r="789" spans="1:23" ht="14.1">
      <c r="A789" s="246"/>
      <c r="B789" s="246"/>
      <c r="C789" s="246"/>
      <c r="D789" s="246"/>
      <c r="E789" s="246"/>
      <c r="F789" s="246"/>
      <c r="G789" s="246"/>
      <c r="H789" s="246"/>
      <c r="I789" s="246"/>
      <c r="J789" s="246"/>
      <c r="K789" s="246"/>
      <c r="L789" s="246"/>
      <c r="M789" s="246"/>
      <c r="N789" s="246"/>
      <c r="O789" s="246"/>
      <c r="P789" s="246"/>
      <c r="Q789" s="246"/>
      <c r="R789" s="246"/>
      <c r="S789" s="246"/>
      <c r="T789" s="246"/>
      <c r="U789" s="246"/>
      <c r="V789" s="246"/>
      <c r="W789" s="246"/>
    </row>
    <row r="790" spans="1:23" ht="14.1">
      <c r="A790" s="246"/>
      <c r="B790" s="246"/>
      <c r="C790" s="246"/>
      <c r="D790" s="246"/>
      <c r="E790" s="246"/>
      <c r="F790" s="246"/>
      <c r="G790" s="246"/>
      <c r="H790" s="246"/>
      <c r="I790" s="246"/>
      <c r="J790" s="246"/>
      <c r="K790" s="246"/>
      <c r="L790" s="246"/>
      <c r="M790" s="246"/>
      <c r="N790" s="246"/>
      <c r="O790" s="246"/>
      <c r="P790" s="246"/>
      <c r="Q790" s="246"/>
      <c r="R790" s="246"/>
      <c r="S790" s="246"/>
      <c r="T790" s="246"/>
      <c r="U790" s="246"/>
      <c r="V790" s="246"/>
      <c r="W790" s="246"/>
    </row>
    <row r="791" spans="1:23" ht="14.1">
      <c r="A791" s="246"/>
      <c r="B791" s="246"/>
      <c r="C791" s="246"/>
      <c r="D791" s="246"/>
      <c r="E791" s="246"/>
      <c r="F791" s="246"/>
      <c r="G791" s="246"/>
      <c r="H791" s="246"/>
      <c r="I791" s="246"/>
      <c r="J791" s="246"/>
      <c r="K791" s="246"/>
      <c r="L791" s="246"/>
      <c r="M791" s="246"/>
      <c r="N791" s="246"/>
      <c r="O791" s="246"/>
      <c r="P791" s="246"/>
      <c r="Q791" s="246"/>
      <c r="R791" s="246"/>
      <c r="S791" s="246"/>
      <c r="T791" s="246"/>
      <c r="U791" s="246"/>
      <c r="V791" s="246"/>
      <c r="W791" s="246"/>
    </row>
    <row r="792" spans="1:23" ht="14.1">
      <c r="A792" s="246"/>
      <c r="B792" s="246"/>
      <c r="C792" s="246"/>
      <c r="D792" s="246"/>
      <c r="E792" s="246"/>
      <c r="F792" s="246"/>
      <c r="G792" s="246"/>
      <c r="H792" s="246"/>
      <c r="I792" s="246"/>
      <c r="J792" s="246"/>
      <c r="K792" s="246"/>
      <c r="L792" s="246"/>
      <c r="M792" s="246"/>
      <c r="N792" s="246"/>
      <c r="O792" s="246"/>
      <c r="P792" s="246"/>
      <c r="Q792" s="246"/>
      <c r="R792" s="246"/>
      <c r="S792" s="246"/>
      <c r="T792" s="246"/>
      <c r="U792" s="246"/>
      <c r="V792" s="246"/>
      <c r="W792" s="246"/>
    </row>
    <row r="793" spans="1:23" ht="14.1">
      <c r="A793" s="246"/>
      <c r="B793" s="246"/>
      <c r="C793" s="246"/>
      <c r="D793" s="246"/>
      <c r="E793" s="246"/>
      <c r="F793" s="246"/>
      <c r="G793" s="246"/>
      <c r="H793" s="246"/>
      <c r="I793" s="246"/>
      <c r="J793" s="246"/>
      <c r="K793" s="246"/>
      <c r="L793" s="246"/>
      <c r="M793" s="246"/>
      <c r="N793" s="246"/>
      <c r="O793" s="246"/>
      <c r="P793" s="246"/>
      <c r="Q793" s="246"/>
      <c r="R793" s="246"/>
      <c r="S793" s="246"/>
      <c r="T793" s="246"/>
      <c r="U793" s="246"/>
      <c r="V793" s="246"/>
      <c r="W793" s="246"/>
    </row>
    <row r="794" spans="1:23" ht="14.1">
      <c r="A794" s="246"/>
      <c r="B794" s="246"/>
      <c r="C794" s="246"/>
      <c r="D794" s="246"/>
      <c r="E794" s="246"/>
      <c r="F794" s="246"/>
      <c r="G794" s="246"/>
      <c r="H794" s="246"/>
      <c r="I794" s="246"/>
      <c r="J794" s="246"/>
      <c r="K794" s="246"/>
      <c r="L794" s="246"/>
      <c r="M794" s="246"/>
      <c r="N794" s="246"/>
      <c r="O794" s="246"/>
      <c r="P794" s="246"/>
      <c r="Q794" s="246"/>
      <c r="R794" s="246"/>
      <c r="S794" s="246"/>
      <c r="T794" s="246"/>
      <c r="U794" s="246"/>
      <c r="V794" s="246"/>
      <c r="W794" s="246"/>
    </row>
    <row r="795" spans="1:23" ht="14.1">
      <c r="A795" s="246"/>
      <c r="B795" s="246"/>
      <c r="C795" s="246"/>
      <c r="D795" s="246"/>
      <c r="E795" s="246"/>
      <c r="F795" s="246"/>
      <c r="G795" s="246"/>
      <c r="H795" s="246"/>
      <c r="I795" s="246"/>
      <c r="J795" s="246"/>
      <c r="K795" s="246"/>
      <c r="L795" s="246"/>
      <c r="M795" s="246"/>
      <c r="N795" s="246"/>
      <c r="O795" s="246"/>
      <c r="P795" s="246"/>
      <c r="Q795" s="246"/>
      <c r="R795" s="246"/>
      <c r="S795" s="246"/>
      <c r="T795" s="246"/>
      <c r="U795" s="246"/>
      <c r="V795" s="246"/>
      <c r="W795" s="246"/>
    </row>
    <row r="796" spans="1:23" ht="14.1">
      <c r="A796" s="246"/>
      <c r="B796" s="246"/>
      <c r="C796" s="246"/>
      <c r="D796" s="246"/>
      <c r="E796" s="246"/>
      <c r="F796" s="246"/>
      <c r="G796" s="246"/>
      <c r="H796" s="246"/>
      <c r="I796" s="246"/>
      <c r="J796" s="246"/>
      <c r="K796" s="246"/>
      <c r="L796" s="246"/>
      <c r="M796" s="246"/>
      <c r="N796" s="246"/>
      <c r="O796" s="246"/>
      <c r="P796" s="246"/>
      <c r="Q796" s="246"/>
      <c r="R796" s="246"/>
      <c r="S796" s="246"/>
      <c r="T796" s="246"/>
      <c r="U796" s="246"/>
      <c r="V796" s="246"/>
      <c r="W796" s="246"/>
    </row>
    <row r="797" spans="1:23" ht="14.1">
      <c r="A797" s="246"/>
      <c r="B797" s="246"/>
      <c r="C797" s="246"/>
      <c r="D797" s="246"/>
      <c r="E797" s="246"/>
      <c r="F797" s="246"/>
      <c r="G797" s="246"/>
      <c r="H797" s="246"/>
      <c r="I797" s="246"/>
      <c r="J797" s="246"/>
      <c r="K797" s="246"/>
      <c r="L797" s="246"/>
      <c r="M797" s="246"/>
      <c r="N797" s="246"/>
      <c r="O797" s="246"/>
      <c r="P797" s="246"/>
      <c r="Q797" s="246"/>
      <c r="R797" s="246"/>
      <c r="S797" s="246"/>
      <c r="T797" s="246"/>
      <c r="U797" s="246"/>
      <c r="V797" s="246"/>
      <c r="W797" s="246"/>
    </row>
    <row r="798" spans="1:23" ht="14.1">
      <c r="A798" s="246"/>
      <c r="B798" s="246"/>
      <c r="C798" s="246"/>
      <c r="D798" s="246"/>
      <c r="E798" s="246"/>
      <c r="F798" s="246"/>
      <c r="G798" s="246"/>
      <c r="H798" s="246"/>
      <c r="I798" s="246"/>
      <c r="J798" s="246"/>
      <c r="K798" s="246"/>
      <c r="L798" s="246"/>
      <c r="M798" s="246"/>
      <c r="N798" s="246"/>
      <c r="O798" s="246"/>
      <c r="P798" s="246"/>
      <c r="Q798" s="246"/>
      <c r="R798" s="246"/>
      <c r="S798" s="246"/>
      <c r="T798" s="246"/>
      <c r="U798" s="246"/>
      <c r="V798" s="246"/>
      <c r="W798" s="246"/>
    </row>
    <row r="799" spans="1:23" ht="14.1">
      <c r="A799" s="246"/>
      <c r="B799" s="246"/>
      <c r="C799" s="246"/>
      <c r="D799" s="246"/>
      <c r="E799" s="246"/>
      <c r="F799" s="246"/>
      <c r="G799" s="246"/>
      <c r="H799" s="246"/>
      <c r="I799" s="246"/>
      <c r="J799" s="246"/>
      <c r="K799" s="246"/>
      <c r="L799" s="246"/>
      <c r="M799" s="246"/>
      <c r="N799" s="246"/>
      <c r="O799" s="246"/>
      <c r="P799" s="246"/>
      <c r="Q799" s="246"/>
      <c r="R799" s="246"/>
      <c r="S799" s="246"/>
      <c r="T799" s="246"/>
      <c r="U799" s="246"/>
      <c r="V799" s="246"/>
      <c r="W799" s="246"/>
    </row>
    <row r="800" spans="1:23" ht="14.1">
      <c r="A800" s="246"/>
      <c r="B800" s="246"/>
      <c r="C800" s="246"/>
      <c r="D800" s="246"/>
      <c r="E800" s="246"/>
      <c r="F800" s="246"/>
      <c r="G800" s="246"/>
      <c r="H800" s="246"/>
      <c r="I800" s="246"/>
      <c r="J800" s="246"/>
      <c r="K800" s="246"/>
      <c r="L800" s="246"/>
      <c r="M800" s="246"/>
      <c r="N800" s="246"/>
      <c r="O800" s="246"/>
      <c r="P800" s="246"/>
      <c r="Q800" s="246"/>
      <c r="R800" s="246"/>
      <c r="S800" s="246"/>
      <c r="T800" s="246"/>
      <c r="U800" s="246"/>
      <c r="V800" s="246"/>
      <c r="W800" s="246"/>
    </row>
    <row r="801" spans="1:23" ht="14.1">
      <c r="A801" s="246"/>
      <c r="B801" s="246"/>
      <c r="C801" s="246"/>
      <c r="D801" s="246"/>
      <c r="E801" s="246"/>
      <c r="F801" s="246"/>
      <c r="G801" s="246"/>
      <c r="H801" s="246"/>
      <c r="I801" s="246"/>
      <c r="J801" s="246"/>
      <c r="K801" s="246"/>
      <c r="L801" s="246"/>
      <c r="M801" s="246"/>
      <c r="N801" s="246"/>
      <c r="O801" s="246"/>
      <c r="P801" s="246"/>
      <c r="Q801" s="246"/>
      <c r="R801" s="246"/>
      <c r="S801" s="246"/>
      <c r="T801" s="246"/>
      <c r="U801" s="246"/>
      <c r="V801" s="246"/>
      <c r="W801" s="246"/>
    </row>
    <row r="802" spans="1:23" ht="14.1">
      <c r="A802" s="246"/>
      <c r="B802" s="246"/>
      <c r="C802" s="246"/>
      <c r="D802" s="246"/>
      <c r="E802" s="246"/>
      <c r="F802" s="246"/>
      <c r="G802" s="246"/>
      <c r="H802" s="246"/>
      <c r="I802" s="246"/>
      <c r="J802" s="246"/>
      <c r="K802" s="246"/>
      <c r="L802" s="246"/>
      <c r="M802" s="246"/>
      <c r="N802" s="246"/>
      <c r="O802" s="246"/>
      <c r="P802" s="246"/>
      <c r="Q802" s="246"/>
      <c r="R802" s="246"/>
      <c r="S802" s="246"/>
      <c r="T802" s="246"/>
      <c r="U802" s="246"/>
      <c r="V802" s="246"/>
      <c r="W802" s="246"/>
    </row>
    <row r="803" spans="1:23" ht="14.1">
      <c r="A803" s="246"/>
      <c r="B803" s="246"/>
      <c r="C803" s="246"/>
      <c r="D803" s="246"/>
      <c r="E803" s="246"/>
      <c r="F803" s="246"/>
      <c r="G803" s="246"/>
      <c r="H803" s="246"/>
      <c r="I803" s="246"/>
      <c r="J803" s="246"/>
      <c r="K803" s="246"/>
      <c r="L803" s="246"/>
      <c r="M803" s="246"/>
      <c r="N803" s="246"/>
      <c r="O803" s="246"/>
      <c r="P803" s="246"/>
      <c r="Q803" s="246"/>
      <c r="R803" s="246"/>
      <c r="S803" s="246"/>
      <c r="T803" s="246"/>
      <c r="U803" s="246"/>
      <c r="V803" s="246"/>
      <c r="W803" s="246"/>
    </row>
    <row r="804" spans="1:23" ht="14.1">
      <c r="A804" s="246"/>
      <c r="B804" s="246"/>
      <c r="C804" s="246"/>
      <c r="D804" s="246"/>
      <c r="E804" s="246"/>
      <c r="F804" s="246"/>
      <c r="G804" s="246"/>
      <c r="H804" s="246"/>
      <c r="I804" s="246"/>
      <c r="J804" s="246"/>
      <c r="K804" s="246"/>
      <c r="L804" s="246"/>
      <c r="M804" s="246"/>
      <c r="N804" s="246"/>
      <c r="O804" s="246"/>
      <c r="P804" s="246"/>
      <c r="Q804" s="246"/>
      <c r="R804" s="246"/>
      <c r="S804" s="246"/>
      <c r="T804" s="246"/>
      <c r="U804" s="246"/>
      <c r="V804" s="246"/>
      <c r="W804" s="246"/>
    </row>
    <row r="805" spans="1:23" ht="14.1">
      <c r="A805" s="246"/>
      <c r="B805" s="246"/>
      <c r="C805" s="246"/>
      <c r="D805" s="246"/>
      <c r="E805" s="246"/>
      <c r="F805" s="246"/>
      <c r="G805" s="246"/>
      <c r="H805" s="246"/>
      <c r="I805" s="246"/>
      <c r="J805" s="246"/>
      <c r="K805" s="246"/>
      <c r="L805" s="246"/>
      <c r="M805" s="246"/>
      <c r="N805" s="246"/>
      <c r="O805" s="246"/>
      <c r="P805" s="246"/>
      <c r="Q805" s="246"/>
      <c r="R805" s="246"/>
      <c r="S805" s="246"/>
      <c r="T805" s="246"/>
      <c r="U805" s="246"/>
      <c r="V805" s="246"/>
      <c r="W805" s="246"/>
    </row>
    <row r="806" spans="1:23" ht="14.1">
      <c r="A806" s="246"/>
      <c r="B806" s="246"/>
      <c r="C806" s="246"/>
      <c r="D806" s="246"/>
      <c r="E806" s="246"/>
      <c r="F806" s="246"/>
      <c r="G806" s="246"/>
      <c r="H806" s="246"/>
      <c r="I806" s="246"/>
      <c r="J806" s="246"/>
      <c r="K806" s="246"/>
      <c r="L806" s="246"/>
      <c r="M806" s="246"/>
      <c r="N806" s="246"/>
      <c r="O806" s="246"/>
      <c r="P806" s="246"/>
      <c r="Q806" s="246"/>
      <c r="R806" s="246"/>
      <c r="S806" s="246"/>
      <c r="T806" s="246"/>
      <c r="U806" s="246"/>
      <c r="V806" s="246"/>
      <c r="W806" s="246"/>
    </row>
    <row r="807" spans="1:23" ht="14.1">
      <c r="A807" s="246"/>
      <c r="B807" s="246"/>
      <c r="C807" s="246"/>
      <c r="D807" s="246"/>
      <c r="E807" s="246"/>
      <c r="F807" s="246"/>
      <c r="G807" s="246"/>
      <c r="H807" s="246"/>
      <c r="I807" s="246"/>
      <c r="J807" s="246"/>
      <c r="K807" s="246"/>
      <c r="L807" s="246"/>
      <c r="M807" s="246"/>
      <c r="N807" s="246"/>
      <c r="O807" s="246"/>
      <c r="P807" s="246"/>
      <c r="Q807" s="246"/>
      <c r="R807" s="246"/>
      <c r="S807" s="246"/>
      <c r="T807" s="246"/>
      <c r="U807" s="246"/>
      <c r="V807" s="246"/>
      <c r="W807" s="246"/>
    </row>
    <row r="808" spans="1:23" ht="14.1">
      <c r="A808" s="246"/>
      <c r="B808" s="246"/>
      <c r="C808" s="246"/>
      <c r="D808" s="246"/>
      <c r="E808" s="246"/>
      <c r="F808" s="246"/>
      <c r="G808" s="246"/>
      <c r="H808" s="246"/>
      <c r="I808" s="246"/>
      <c r="J808" s="246"/>
      <c r="K808" s="246"/>
      <c r="L808" s="246"/>
      <c r="M808" s="246"/>
      <c r="N808" s="246"/>
      <c r="O808" s="246"/>
      <c r="P808" s="246"/>
      <c r="Q808" s="246"/>
      <c r="R808" s="246"/>
      <c r="S808" s="246"/>
      <c r="T808" s="246"/>
      <c r="U808" s="246"/>
      <c r="V808" s="246"/>
      <c r="W808" s="246"/>
    </row>
    <row r="809" spans="1:23" ht="14.1">
      <c r="A809" s="246"/>
      <c r="B809" s="246"/>
      <c r="C809" s="246"/>
      <c r="D809" s="246"/>
      <c r="E809" s="246"/>
      <c r="F809" s="246"/>
      <c r="G809" s="246"/>
      <c r="H809" s="246"/>
      <c r="I809" s="246"/>
      <c r="J809" s="246"/>
      <c r="K809" s="246"/>
      <c r="L809" s="246"/>
      <c r="M809" s="246"/>
      <c r="N809" s="246"/>
      <c r="O809" s="246"/>
      <c r="P809" s="246"/>
      <c r="Q809" s="246"/>
      <c r="R809" s="246"/>
      <c r="S809" s="246"/>
      <c r="T809" s="246"/>
      <c r="U809" s="246"/>
      <c r="V809" s="246"/>
      <c r="W809" s="246"/>
    </row>
    <row r="810" spans="1:23" ht="14.1">
      <c r="A810" s="246"/>
      <c r="B810" s="246"/>
      <c r="C810" s="246"/>
      <c r="D810" s="246"/>
      <c r="E810" s="246"/>
      <c r="F810" s="246"/>
      <c r="G810" s="246"/>
      <c r="H810" s="246"/>
      <c r="I810" s="246"/>
      <c r="J810" s="246"/>
      <c r="K810" s="246"/>
      <c r="L810" s="246"/>
      <c r="M810" s="246"/>
      <c r="N810" s="246"/>
      <c r="O810" s="246"/>
      <c r="P810" s="246"/>
      <c r="Q810" s="246"/>
      <c r="R810" s="246"/>
      <c r="S810" s="246"/>
      <c r="T810" s="246"/>
      <c r="U810" s="246"/>
      <c r="V810" s="246"/>
      <c r="W810" s="246"/>
    </row>
    <row r="811" spans="1:23" ht="14.1">
      <c r="A811" s="246"/>
      <c r="B811" s="246"/>
      <c r="C811" s="246"/>
      <c r="D811" s="246"/>
      <c r="E811" s="246"/>
      <c r="F811" s="246"/>
      <c r="G811" s="246"/>
      <c r="H811" s="246"/>
      <c r="I811" s="246"/>
      <c r="J811" s="246"/>
      <c r="K811" s="246"/>
      <c r="L811" s="246"/>
      <c r="M811" s="246"/>
      <c r="N811" s="246"/>
      <c r="O811" s="246"/>
      <c r="P811" s="246"/>
      <c r="Q811" s="246"/>
      <c r="R811" s="246"/>
      <c r="S811" s="246"/>
      <c r="T811" s="246"/>
      <c r="U811" s="246"/>
      <c r="V811" s="246"/>
      <c r="W811" s="246"/>
    </row>
    <row r="812" spans="1:23" ht="14.1">
      <c r="A812" s="246"/>
      <c r="B812" s="246"/>
      <c r="C812" s="246"/>
      <c r="D812" s="246"/>
      <c r="E812" s="246"/>
      <c r="F812" s="246"/>
      <c r="G812" s="246"/>
      <c r="H812" s="246"/>
      <c r="I812" s="246"/>
      <c r="J812" s="246"/>
      <c r="K812" s="246"/>
      <c r="L812" s="246"/>
      <c r="M812" s="246"/>
      <c r="N812" s="246"/>
      <c r="O812" s="246"/>
      <c r="P812" s="246"/>
      <c r="Q812" s="246"/>
      <c r="R812" s="246"/>
      <c r="S812" s="246"/>
      <c r="T812" s="246"/>
      <c r="U812" s="246"/>
      <c r="V812" s="246"/>
      <c r="W812" s="246"/>
    </row>
    <row r="813" spans="1:23" ht="14.1">
      <c r="A813" s="246"/>
      <c r="B813" s="246"/>
      <c r="C813" s="246"/>
      <c r="D813" s="246"/>
      <c r="E813" s="246"/>
      <c r="F813" s="246"/>
      <c r="G813" s="246"/>
      <c r="H813" s="246"/>
      <c r="I813" s="246"/>
      <c r="J813" s="246"/>
      <c r="K813" s="246"/>
      <c r="L813" s="246"/>
      <c r="M813" s="246"/>
      <c r="N813" s="246"/>
      <c r="O813" s="246"/>
      <c r="P813" s="246"/>
      <c r="Q813" s="246"/>
      <c r="R813" s="246"/>
      <c r="S813" s="246"/>
      <c r="T813" s="246"/>
      <c r="U813" s="246"/>
      <c r="V813" s="246"/>
      <c r="W813" s="246"/>
    </row>
    <row r="814" spans="1:23" ht="14.1">
      <c r="A814" s="246"/>
      <c r="B814" s="246"/>
      <c r="C814" s="246"/>
      <c r="D814" s="246"/>
      <c r="E814" s="246"/>
      <c r="F814" s="246"/>
      <c r="G814" s="246"/>
      <c r="H814" s="246"/>
      <c r="I814" s="246"/>
      <c r="J814" s="246"/>
      <c r="K814" s="246"/>
      <c r="L814" s="246"/>
      <c r="M814" s="246"/>
      <c r="N814" s="246"/>
      <c r="O814" s="246"/>
      <c r="P814" s="246"/>
      <c r="Q814" s="246"/>
      <c r="R814" s="246"/>
      <c r="S814" s="246"/>
      <c r="T814" s="246"/>
      <c r="U814" s="246"/>
      <c r="V814" s="246"/>
      <c r="W814" s="246"/>
    </row>
    <row r="815" spans="1:23" ht="14.1">
      <c r="A815" s="246"/>
      <c r="B815" s="246"/>
      <c r="C815" s="246"/>
      <c r="D815" s="246"/>
      <c r="E815" s="246"/>
      <c r="F815" s="246"/>
      <c r="G815" s="246"/>
      <c r="H815" s="246"/>
      <c r="I815" s="246"/>
      <c r="J815" s="246"/>
      <c r="K815" s="246"/>
      <c r="L815" s="246"/>
      <c r="M815" s="246"/>
      <c r="N815" s="246"/>
      <c r="O815" s="246"/>
      <c r="P815" s="246"/>
      <c r="Q815" s="246"/>
      <c r="R815" s="246"/>
      <c r="S815" s="246"/>
      <c r="T815" s="246"/>
      <c r="U815" s="246"/>
      <c r="V815" s="246"/>
      <c r="W815" s="246"/>
    </row>
    <row r="816" spans="1:23" ht="14.1">
      <c r="A816" s="246"/>
      <c r="B816" s="246"/>
      <c r="C816" s="246"/>
      <c r="D816" s="246"/>
      <c r="E816" s="246"/>
      <c r="F816" s="246"/>
      <c r="G816" s="246"/>
      <c r="H816" s="246"/>
      <c r="I816" s="246"/>
      <c r="J816" s="246"/>
      <c r="K816" s="246"/>
      <c r="L816" s="246"/>
      <c r="M816" s="246"/>
      <c r="N816" s="246"/>
      <c r="O816" s="246"/>
      <c r="P816" s="246"/>
      <c r="Q816" s="246"/>
      <c r="R816" s="246"/>
      <c r="S816" s="246"/>
      <c r="T816" s="246"/>
      <c r="U816" s="246"/>
      <c r="V816" s="246"/>
      <c r="W816" s="246"/>
    </row>
    <row r="817" spans="1:23" ht="14.1">
      <c r="A817" s="246"/>
      <c r="B817" s="246"/>
      <c r="C817" s="246"/>
      <c r="D817" s="246"/>
      <c r="E817" s="246"/>
      <c r="F817" s="246"/>
      <c r="G817" s="246"/>
      <c r="H817" s="246"/>
      <c r="I817" s="246"/>
      <c r="J817" s="246"/>
      <c r="K817" s="246"/>
      <c r="L817" s="246"/>
      <c r="M817" s="246"/>
      <c r="N817" s="246"/>
      <c r="O817" s="246"/>
      <c r="P817" s="246"/>
      <c r="Q817" s="246"/>
      <c r="R817" s="246"/>
      <c r="S817" s="246"/>
      <c r="T817" s="246"/>
      <c r="U817" s="246"/>
      <c r="V817" s="246"/>
      <c r="W817" s="246"/>
    </row>
    <row r="818" spans="1:23" ht="14.1">
      <c r="A818" s="246"/>
      <c r="B818" s="246"/>
      <c r="C818" s="246"/>
      <c r="D818" s="246"/>
      <c r="E818" s="246"/>
      <c r="F818" s="246"/>
      <c r="G818" s="246"/>
      <c r="H818" s="246"/>
      <c r="I818" s="246"/>
      <c r="J818" s="246"/>
      <c r="K818" s="246"/>
      <c r="L818" s="246"/>
      <c r="M818" s="246"/>
      <c r="N818" s="246"/>
      <c r="O818" s="246"/>
      <c r="P818" s="246"/>
      <c r="Q818" s="246"/>
      <c r="R818" s="246"/>
      <c r="S818" s="246"/>
      <c r="T818" s="246"/>
      <c r="U818" s="246"/>
      <c r="V818" s="246"/>
      <c r="W818" s="246"/>
    </row>
    <row r="819" spans="1:23" ht="14.1">
      <c r="A819" s="246"/>
      <c r="B819" s="246"/>
      <c r="C819" s="246"/>
      <c r="D819" s="246"/>
      <c r="E819" s="246"/>
      <c r="F819" s="246"/>
      <c r="G819" s="246"/>
      <c r="H819" s="246"/>
      <c r="I819" s="246"/>
      <c r="J819" s="246"/>
      <c r="K819" s="246"/>
      <c r="L819" s="246"/>
      <c r="M819" s="246"/>
      <c r="N819" s="246"/>
      <c r="O819" s="246"/>
      <c r="P819" s="246"/>
      <c r="Q819" s="246"/>
      <c r="R819" s="246"/>
      <c r="S819" s="246"/>
      <c r="T819" s="246"/>
      <c r="U819" s="246"/>
      <c r="V819" s="246"/>
      <c r="W819" s="246"/>
    </row>
    <row r="820" spans="1:23" ht="14.1">
      <c r="A820" s="246"/>
      <c r="B820" s="246"/>
      <c r="C820" s="246"/>
      <c r="D820" s="246"/>
      <c r="E820" s="246"/>
      <c r="F820" s="246"/>
      <c r="G820" s="246"/>
      <c r="H820" s="246"/>
      <c r="I820" s="246"/>
      <c r="J820" s="246"/>
      <c r="K820" s="246"/>
      <c r="L820" s="246"/>
      <c r="M820" s="246"/>
      <c r="N820" s="246"/>
      <c r="O820" s="246"/>
      <c r="P820" s="246"/>
      <c r="Q820" s="246"/>
      <c r="R820" s="246"/>
      <c r="S820" s="246"/>
      <c r="T820" s="246"/>
      <c r="U820" s="246"/>
      <c r="V820" s="246"/>
      <c r="W820" s="246"/>
    </row>
    <row r="821" spans="1:23" ht="14.1">
      <c r="A821" s="246"/>
      <c r="B821" s="246"/>
      <c r="C821" s="246"/>
      <c r="D821" s="246"/>
      <c r="E821" s="246"/>
      <c r="F821" s="246"/>
      <c r="G821" s="246"/>
      <c r="H821" s="246"/>
      <c r="I821" s="246"/>
      <c r="J821" s="246"/>
      <c r="K821" s="246"/>
      <c r="L821" s="246"/>
      <c r="M821" s="246"/>
      <c r="N821" s="246"/>
      <c r="O821" s="246"/>
      <c r="P821" s="246"/>
      <c r="Q821" s="246"/>
      <c r="R821" s="246"/>
      <c r="S821" s="246"/>
      <c r="T821" s="246"/>
      <c r="U821" s="246"/>
      <c r="V821" s="246"/>
      <c r="W821" s="246"/>
    </row>
    <row r="822" spans="1:23" ht="14.1">
      <c r="A822" s="246"/>
      <c r="B822" s="246"/>
      <c r="C822" s="246"/>
      <c r="D822" s="246"/>
      <c r="E822" s="246"/>
      <c r="F822" s="246"/>
      <c r="G822" s="246"/>
      <c r="H822" s="246"/>
      <c r="I822" s="246"/>
      <c r="J822" s="246"/>
      <c r="K822" s="246"/>
      <c r="L822" s="246"/>
      <c r="M822" s="246"/>
      <c r="N822" s="246"/>
      <c r="O822" s="246"/>
      <c r="P822" s="246"/>
      <c r="Q822" s="246"/>
      <c r="R822" s="246"/>
      <c r="S822" s="246"/>
      <c r="T822" s="246"/>
      <c r="U822" s="246"/>
      <c r="V822" s="246"/>
      <c r="W822" s="246"/>
    </row>
    <row r="823" spans="1:23" ht="14.1">
      <c r="A823" s="246"/>
      <c r="B823" s="246"/>
      <c r="C823" s="246"/>
      <c r="D823" s="246"/>
      <c r="E823" s="246"/>
      <c r="F823" s="246"/>
      <c r="G823" s="246"/>
      <c r="H823" s="246"/>
      <c r="I823" s="246"/>
      <c r="J823" s="246"/>
      <c r="K823" s="246"/>
      <c r="L823" s="246"/>
      <c r="M823" s="246"/>
      <c r="N823" s="246"/>
      <c r="O823" s="246"/>
      <c r="P823" s="246"/>
      <c r="Q823" s="246"/>
      <c r="R823" s="246"/>
      <c r="S823" s="246"/>
      <c r="T823" s="246"/>
      <c r="U823" s="246"/>
      <c r="V823" s="246"/>
      <c r="W823" s="246"/>
    </row>
    <row r="824" spans="1:23" ht="14.1">
      <c r="A824" s="246"/>
      <c r="B824" s="246"/>
      <c r="C824" s="246"/>
      <c r="D824" s="246"/>
      <c r="E824" s="246"/>
      <c r="F824" s="246"/>
      <c r="G824" s="246"/>
      <c r="H824" s="246"/>
      <c r="I824" s="246"/>
      <c r="J824" s="246"/>
      <c r="K824" s="246"/>
      <c r="L824" s="246"/>
      <c r="M824" s="246"/>
      <c r="N824" s="246"/>
      <c r="O824" s="246"/>
      <c r="P824" s="246"/>
      <c r="Q824" s="246"/>
      <c r="R824" s="246"/>
      <c r="S824" s="246"/>
      <c r="T824" s="246"/>
      <c r="U824" s="246"/>
      <c r="V824" s="246"/>
      <c r="W824" s="246"/>
    </row>
    <row r="825" spans="1:23" ht="14.1">
      <c r="A825" s="246"/>
      <c r="B825" s="246"/>
      <c r="C825" s="246"/>
      <c r="D825" s="246"/>
      <c r="E825" s="246"/>
      <c r="F825" s="246"/>
      <c r="G825" s="246"/>
      <c r="H825" s="246"/>
      <c r="I825" s="246"/>
      <c r="J825" s="246"/>
      <c r="K825" s="246"/>
      <c r="L825" s="246"/>
      <c r="M825" s="246"/>
      <c r="N825" s="246"/>
      <c r="O825" s="246"/>
      <c r="P825" s="246"/>
      <c r="Q825" s="246"/>
      <c r="R825" s="246"/>
      <c r="S825" s="246"/>
      <c r="T825" s="246"/>
      <c r="U825" s="246"/>
      <c r="V825" s="246"/>
      <c r="W825" s="246"/>
    </row>
    <row r="826" spans="1:23" ht="14.1">
      <c r="A826" s="246"/>
      <c r="B826" s="246"/>
      <c r="C826" s="246"/>
      <c r="D826" s="246"/>
      <c r="E826" s="246"/>
      <c r="F826" s="246"/>
      <c r="G826" s="246"/>
      <c r="H826" s="246"/>
      <c r="I826" s="246"/>
      <c r="J826" s="246"/>
      <c r="K826" s="246"/>
      <c r="L826" s="246"/>
      <c r="M826" s="246"/>
      <c r="N826" s="246"/>
      <c r="O826" s="246"/>
      <c r="P826" s="246"/>
      <c r="Q826" s="246"/>
      <c r="R826" s="246"/>
      <c r="S826" s="246"/>
      <c r="T826" s="246"/>
      <c r="U826" s="246"/>
      <c r="V826" s="246"/>
      <c r="W826" s="246"/>
    </row>
    <row r="827" spans="1:23" ht="14.1">
      <c r="A827" s="246"/>
      <c r="B827" s="246"/>
      <c r="C827" s="246"/>
      <c r="D827" s="246"/>
      <c r="E827" s="246"/>
      <c r="F827" s="246"/>
      <c r="G827" s="246"/>
      <c r="H827" s="246"/>
      <c r="I827" s="246"/>
      <c r="J827" s="246"/>
      <c r="K827" s="246"/>
      <c r="L827" s="246"/>
      <c r="M827" s="246"/>
      <c r="N827" s="246"/>
      <c r="O827" s="246"/>
      <c r="P827" s="246"/>
      <c r="Q827" s="246"/>
      <c r="R827" s="246"/>
      <c r="S827" s="246"/>
      <c r="T827" s="246"/>
      <c r="U827" s="246"/>
      <c r="V827" s="246"/>
      <c r="W827" s="246"/>
    </row>
    <row r="828" spans="1:23" ht="14.1">
      <c r="A828" s="246"/>
      <c r="B828" s="246"/>
      <c r="C828" s="246"/>
      <c r="D828" s="246"/>
      <c r="E828" s="246"/>
      <c r="F828" s="246"/>
      <c r="G828" s="246"/>
      <c r="H828" s="246"/>
      <c r="I828" s="246"/>
      <c r="J828" s="246"/>
      <c r="K828" s="246"/>
      <c r="L828" s="246"/>
      <c r="M828" s="246"/>
      <c r="N828" s="246"/>
      <c r="O828" s="246"/>
      <c r="P828" s="246"/>
      <c r="Q828" s="246"/>
      <c r="R828" s="246"/>
      <c r="S828" s="246"/>
      <c r="T828" s="246"/>
      <c r="U828" s="246"/>
      <c r="V828" s="246"/>
      <c r="W828" s="246"/>
    </row>
    <row r="829" spans="1:23" ht="14.1">
      <c r="A829" s="246"/>
      <c r="B829" s="246"/>
      <c r="C829" s="246"/>
      <c r="D829" s="246"/>
      <c r="E829" s="246"/>
      <c r="F829" s="246"/>
      <c r="G829" s="246"/>
      <c r="H829" s="246"/>
      <c r="I829" s="246"/>
      <c r="J829" s="246"/>
      <c r="K829" s="246"/>
      <c r="L829" s="246"/>
      <c r="M829" s="246"/>
      <c r="N829" s="246"/>
      <c r="O829" s="246"/>
      <c r="P829" s="246"/>
      <c r="Q829" s="246"/>
      <c r="R829" s="246"/>
      <c r="S829" s="246"/>
      <c r="T829" s="246"/>
      <c r="U829" s="246"/>
      <c r="V829" s="246"/>
      <c r="W829" s="246"/>
    </row>
    <row r="830" spans="1:23" ht="14.1">
      <c r="A830" s="246"/>
      <c r="B830" s="246"/>
      <c r="C830" s="246"/>
      <c r="D830" s="246"/>
      <c r="E830" s="246"/>
      <c r="F830" s="246"/>
      <c r="G830" s="246"/>
      <c r="H830" s="246"/>
      <c r="I830" s="246"/>
      <c r="J830" s="246"/>
      <c r="K830" s="246"/>
      <c r="L830" s="246"/>
      <c r="M830" s="246"/>
      <c r="N830" s="246"/>
      <c r="O830" s="246"/>
      <c r="P830" s="246"/>
      <c r="Q830" s="246"/>
      <c r="R830" s="246"/>
      <c r="S830" s="246"/>
      <c r="T830" s="246"/>
      <c r="U830" s="246"/>
      <c r="V830" s="246"/>
      <c r="W830" s="246"/>
    </row>
    <row r="831" spans="1:23" ht="14.1">
      <c r="A831" s="246"/>
      <c r="B831" s="246"/>
      <c r="C831" s="246"/>
      <c r="D831" s="246"/>
      <c r="E831" s="246"/>
      <c r="F831" s="246"/>
      <c r="G831" s="246"/>
      <c r="H831" s="246"/>
      <c r="I831" s="246"/>
      <c r="J831" s="246"/>
      <c r="K831" s="246"/>
      <c r="L831" s="246"/>
      <c r="M831" s="246"/>
      <c r="N831" s="246"/>
      <c r="O831" s="246"/>
      <c r="P831" s="246"/>
      <c r="Q831" s="246"/>
      <c r="R831" s="246"/>
      <c r="S831" s="246"/>
      <c r="T831" s="246"/>
      <c r="U831" s="246"/>
      <c r="V831" s="246"/>
      <c r="W831" s="246"/>
    </row>
    <row r="832" spans="1:23" ht="14.1">
      <c r="A832" s="246"/>
      <c r="B832" s="246"/>
      <c r="C832" s="246"/>
      <c r="D832" s="246"/>
      <c r="E832" s="246"/>
      <c r="F832" s="246"/>
      <c r="G832" s="246"/>
      <c r="H832" s="246"/>
      <c r="I832" s="246"/>
      <c r="J832" s="246"/>
      <c r="K832" s="246"/>
      <c r="L832" s="246"/>
      <c r="M832" s="246"/>
      <c r="N832" s="246"/>
      <c r="O832" s="246"/>
      <c r="P832" s="246"/>
      <c r="Q832" s="246"/>
      <c r="R832" s="246"/>
      <c r="S832" s="246"/>
      <c r="T832" s="246"/>
      <c r="U832" s="246"/>
      <c r="V832" s="246"/>
      <c r="W832" s="246"/>
    </row>
    <row r="833" spans="1:23" ht="14.1">
      <c r="A833" s="246"/>
      <c r="B833" s="246"/>
      <c r="C833" s="246"/>
      <c r="D833" s="246"/>
      <c r="E833" s="246"/>
      <c r="F833" s="246"/>
      <c r="G833" s="246"/>
      <c r="H833" s="246"/>
      <c r="I833" s="246"/>
      <c r="J833" s="246"/>
      <c r="K833" s="246"/>
      <c r="L833" s="246"/>
      <c r="M833" s="246"/>
      <c r="N833" s="246"/>
      <c r="O833" s="246"/>
      <c r="P833" s="246"/>
      <c r="Q833" s="246"/>
      <c r="R833" s="246"/>
      <c r="S833" s="246"/>
      <c r="T833" s="246"/>
      <c r="U833" s="246"/>
      <c r="V833" s="246"/>
      <c r="W833" s="246"/>
    </row>
    <row r="834" spans="1:23" ht="14.1">
      <c r="A834" s="246"/>
      <c r="B834" s="246"/>
      <c r="C834" s="246"/>
      <c r="D834" s="246"/>
      <c r="E834" s="246"/>
      <c r="F834" s="246"/>
      <c r="G834" s="246"/>
      <c r="H834" s="246"/>
      <c r="I834" s="246"/>
      <c r="J834" s="246"/>
      <c r="K834" s="246"/>
      <c r="L834" s="246"/>
      <c r="M834" s="246"/>
      <c r="N834" s="246"/>
      <c r="O834" s="246"/>
      <c r="P834" s="246"/>
      <c r="Q834" s="246"/>
      <c r="R834" s="246"/>
      <c r="S834" s="246"/>
      <c r="T834" s="246"/>
      <c r="U834" s="246"/>
      <c r="V834" s="246"/>
      <c r="W834" s="246"/>
    </row>
    <row r="835" spans="1:23" ht="14.1">
      <c r="A835" s="246"/>
      <c r="B835" s="246"/>
      <c r="C835" s="246"/>
      <c r="D835" s="246"/>
      <c r="E835" s="246"/>
      <c r="F835" s="246"/>
      <c r="G835" s="246"/>
      <c r="H835" s="246"/>
      <c r="I835" s="246"/>
      <c r="J835" s="246"/>
      <c r="K835" s="246"/>
      <c r="L835" s="246"/>
      <c r="M835" s="246"/>
      <c r="N835" s="246"/>
      <c r="O835" s="246"/>
      <c r="P835" s="246"/>
      <c r="Q835" s="246"/>
      <c r="R835" s="246"/>
      <c r="S835" s="246"/>
      <c r="T835" s="246"/>
      <c r="U835" s="246"/>
      <c r="V835" s="246"/>
      <c r="W835" s="246"/>
    </row>
    <row r="836" spans="1:23" ht="14.1">
      <c r="A836" s="246"/>
      <c r="B836" s="246"/>
      <c r="C836" s="246"/>
      <c r="D836" s="246"/>
      <c r="E836" s="246"/>
      <c r="F836" s="246"/>
      <c r="G836" s="246"/>
      <c r="H836" s="246"/>
      <c r="I836" s="246"/>
      <c r="J836" s="246"/>
      <c r="K836" s="246"/>
      <c r="L836" s="246"/>
      <c r="M836" s="246"/>
      <c r="N836" s="246"/>
      <c r="O836" s="246"/>
      <c r="P836" s="246"/>
      <c r="Q836" s="246"/>
      <c r="R836" s="246"/>
      <c r="S836" s="246"/>
      <c r="T836" s="246"/>
      <c r="U836" s="246"/>
      <c r="V836" s="246"/>
      <c r="W836" s="246"/>
    </row>
    <row r="837" spans="1:23" ht="14.1">
      <c r="A837" s="246"/>
      <c r="B837" s="246"/>
      <c r="C837" s="246"/>
      <c r="D837" s="246"/>
      <c r="E837" s="246"/>
      <c r="F837" s="246"/>
      <c r="G837" s="246"/>
      <c r="H837" s="246"/>
      <c r="I837" s="246"/>
      <c r="J837" s="246"/>
      <c r="K837" s="246"/>
      <c r="L837" s="246"/>
      <c r="M837" s="246"/>
      <c r="N837" s="246"/>
      <c r="O837" s="246"/>
      <c r="P837" s="246"/>
      <c r="Q837" s="246"/>
      <c r="R837" s="246"/>
      <c r="S837" s="246"/>
      <c r="T837" s="246"/>
      <c r="U837" s="246"/>
      <c r="V837" s="246"/>
      <c r="W837" s="246"/>
    </row>
    <row r="838" spans="1:23" ht="14.1">
      <c r="A838" s="246"/>
      <c r="B838" s="246"/>
      <c r="C838" s="246"/>
      <c r="D838" s="246"/>
      <c r="E838" s="246"/>
      <c r="F838" s="246"/>
      <c r="G838" s="246"/>
      <c r="H838" s="246"/>
      <c r="I838" s="246"/>
      <c r="J838" s="246"/>
      <c r="K838" s="246"/>
      <c r="L838" s="246"/>
      <c r="M838" s="246"/>
      <c r="N838" s="246"/>
      <c r="O838" s="246"/>
      <c r="P838" s="246"/>
      <c r="Q838" s="246"/>
      <c r="R838" s="246"/>
      <c r="S838" s="246"/>
      <c r="T838" s="246"/>
      <c r="U838" s="246"/>
      <c r="V838" s="246"/>
      <c r="W838" s="246"/>
    </row>
    <row r="839" spans="1:23" ht="14.1">
      <c r="A839" s="246"/>
      <c r="B839" s="246"/>
      <c r="C839" s="246"/>
      <c r="D839" s="246"/>
      <c r="E839" s="246"/>
      <c r="F839" s="246"/>
      <c r="G839" s="246"/>
      <c r="H839" s="246"/>
      <c r="I839" s="246"/>
      <c r="J839" s="246"/>
      <c r="K839" s="246"/>
      <c r="L839" s="246"/>
      <c r="M839" s="246"/>
      <c r="N839" s="246"/>
      <c r="O839" s="246"/>
      <c r="P839" s="246"/>
      <c r="Q839" s="246"/>
      <c r="R839" s="246"/>
      <c r="S839" s="246"/>
      <c r="T839" s="246"/>
      <c r="U839" s="246"/>
      <c r="V839" s="246"/>
      <c r="W839" s="246"/>
    </row>
    <row r="840" spans="1:23" ht="14.1">
      <c r="A840" s="246"/>
      <c r="B840" s="246"/>
      <c r="C840" s="246"/>
      <c r="D840" s="246"/>
      <c r="E840" s="246"/>
      <c r="F840" s="246"/>
      <c r="G840" s="246"/>
      <c r="H840" s="246"/>
      <c r="I840" s="246"/>
      <c r="J840" s="246"/>
      <c r="K840" s="246"/>
      <c r="L840" s="246"/>
      <c r="M840" s="246"/>
      <c r="N840" s="246"/>
      <c r="O840" s="246"/>
      <c r="P840" s="246"/>
      <c r="Q840" s="246"/>
      <c r="R840" s="246"/>
      <c r="S840" s="246"/>
      <c r="T840" s="246"/>
      <c r="U840" s="246"/>
      <c r="V840" s="246"/>
      <c r="W840" s="246"/>
    </row>
    <row r="841" spans="1:23" ht="14.1">
      <c r="A841" s="246"/>
      <c r="B841" s="246"/>
      <c r="C841" s="246"/>
      <c r="D841" s="246"/>
      <c r="E841" s="246"/>
      <c r="F841" s="246"/>
      <c r="G841" s="246"/>
      <c r="H841" s="246"/>
      <c r="I841" s="246"/>
      <c r="J841" s="246"/>
      <c r="K841" s="246"/>
      <c r="L841" s="246"/>
      <c r="M841" s="246"/>
      <c r="N841" s="246"/>
      <c r="O841" s="246"/>
      <c r="P841" s="246"/>
      <c r="Q841" s="246"/>
      <c r="R841" s="246"/>
      <c r="S841" s="246"/>
      <c r="T841" s="246"/>
      <c r="U841" s="246"/>
      <c r="V841" s="246"/>
      <c r="W841" s="246"/>
    </row>
    <row r="842" spans="1:23" ht="14.1">
      <c r="A842" s="246"/>
      <c r="B842" s="246"/>
      <c r="C842" s="246"/>
      <c r="D842" s="246"/>
      <c r="E842" s="246"/>
      <c r="F842" s="246"/>
      <c r="G842" s="246"/>
      <c r="H842" s="246"/>
      <c r="I842" s="246"/>
      <c r="J842" s="246"/>
      <c r="K842" s="246"/>
      <c r="L842" s="246"/>
      <c r="M842" s="246"/>
      <c r="N842" s="246"/>
      <c r="O842" s="246"/>
      <c r="P842" s="246"/>
      <c r="Q842" s="246"/>
      <c r="R842" s="246"/>
      <c r="S842" s="246"/>
      <c r="T842" s="246"/>
      <c r="U842" s="246"/>
      <c r="V842" s="246"/>
      <c r="W842" s="246"/>
    </row>
    <row r="843" spans="1:23" ht="14.1">
      <c r="A843" s="246"/>
      <c r="B843" s="246"/>
      <c r="C843" s="246"/>
      <c r="D843" s="246"/>
      <c r="E843" s="246"/>
      <c r="F843" s="246"/>
      <c r="G843" s="246"/>
      <c r="H843" s="246"/>
      <c r="I843" s="246"/>
      <c r="J843" s="246"/>
      <c r="K843" s="246"/>
      <c r="L843" s="246"/>
      <c r="M843" s="246"/>
      <c r="N843" s="246"/>
      <c r="O843" s="246"/>
      <c r="P843" s="246"/>
      <c r="Q843" s="246"/>
      <c r="R843" s="246"/>
      <c r="S843" s="246"/>
      <c r="T843" s="246"/>
      <c r="U843" s="246"/>
      <c r="V843" s="246"/>
      <c r="W843" s="246"/>
    </row>
    <row r="844" spans="1:23" ht="14.1">
      <c r="A844" s="246"/>
      <c r="B844" s="246"/>
      <c r="C844" s="246"/>
      <c r="D844" s="246"/>
      <c r="E844" s="246"/>
      <c r="F844" s="246"/>
      <c r="G844" s="246"/>
      <c r="H844" s="246"/>
      <c r="I844" s="246"/>
      <c r="J844" s="246"/>
      <c r="K844" s="246"/>
      <c r="L844" s="246"/>
      <c r="M844" s="246"/>
      <c r="N844" s="246"/>
      <c r="O844" s="246"/>
      <c r="P844" s="246"/>
      <c r="Q844" s="246"/>
      <c r="R844" s="246"/>
      <c r="S844" s="246"/>
      <c r="T844" s="246"/>
      <c r="U844" s="246"/>
      <c r="V844" s="246"/>
      <c r="W844" s="246"/>
    </row>
    <row r="845" spans="1:23" ht="14.1">
      <c r="A845" s="246"/>
      <c r="B845" s="246"/>
      <c r="C845" s="246"/>
      <c r="D845" s="246"/>
      <c r="E845" s="246"/>
      <c r="F845" s="246"/>
      <c r="G845" s="246"/>
      <c r="H845" s="246"/>
      <c r="I845" s="246"/>
      <c r="J845" s="246"/>
      <c r="K845" s="246"/>
      <c r="L845" s="246"/>
      <c r="M845" s="246"/>
      <c r="N845" s="246"/>
      <c r="O845" s="246"/>
      <c r="P845" s="246"/>
      <c r="Q845" s="246"/>
      <c r="R845" s="246"/>
      <c r="S845" s="246"/>
      <c r="T845" s="246"/>
      <c r="U845" s="246"/>
      <c r="V845" s="246"/>
      <c r="W845" s="246"/>
    </row>
    <row r="846" spans="1:23" ht="14.1">
      <c r="A846" s="246"/>
      <c r="B846" s="246"/>
      <c r="C846" s="246"/>
      <c r="D846" s="246"/>
      <c r="E846" s="246"/>
      <c r="F846" s="246"/>
      <c r="G846" s="246"/>
      <c r="H846" s="246"/>
      <c r="I846" s="246"/>
      <c r="J846" s="246"/>
      <c r="K846" s="246"/>
      <c r="L846" s="246"/>
      <c r="M846" s="246"/>
      <c r="N846" s="246"/>
      <c r="O846" s="246"/>
      <c r="P846" s="246"/>
      <c r="Q846" s="246"/>
      <c r="R846" s="246"/>
      <c r="S846" s="246"/>
      <c r="T846" s="246"/>
      <c r="U846" s="246"/>
      <c r="V846" s="246"/>
      <c r="W846" s="246"/>
    </row>
    <row r="847" spans="1:23" ht="14.1">
      <c r="A847" s="246"/>
      <c r="B847" s="246"/>
      <c r="C847" s="246"/>
      <c r="D847" s="246"/>
      <c r="E847" s="246"/>
      <c r="F847" s="246"/>
      <c r="G847" s="246"/>
      <c r="H847" s="246"/>
      <c r="I847" s="246"/>
      <c r="J847" s="246"/>
      <c r="K847" s="246"/>
      <c r="L847" s="246"/>
      <c r="M847" s="246"/>
      <c r="N847" s="246"/>
      <c r="O847" s="246"/>
      <c r="P847" s="246"/>
      <c r="Q847" s="246"/>
      <c r="R847" s="246"/>
      <c r="S847" s="246"/>
      <c r="T847" s="246"/>
      <c r="U847" s="246"/>
      <c r="V847" s="246"/>
      <c r="W847" s="246"/>
    </row>
    <row r="848" spans="1:23" ht="14.1">
      <c r="A848" s="246"/>
      <c r="B848" s="246"/>
      <c r="C848" s="246"/>
      <c r="D848" s="246"/>
      <c r="E848" s="246"/>
      <c r="F848" s="246"/>
      <c r="G848" s="246"/>
      <c r="H848" s="246"/>
      <c r="I848" s="246"/>
      <c r="J848" s="246"/>
      <c r="K848" s="246"/>
      <c r="L848" s="246"/>
      <c r="M848" s="246"/>
      <c r="N848" s="246"/>
      <c r="O848" s="246"/>
      <c r="P848" s="246"/>
      <c r="Q848" s="246"/>
      <c r="R848" s="246"/>
      <c r="S848" s="246"/>
      <c r="T848" s="246"/>
      <c r="U848" s="246"/>
      <c r="V848" s="246"/>
      <c r="W848" s="246"/>
    </row>
    <row r="849" spans="1:23" ht="14.1">
      <c r="A849" s="246"/>
      <c r="B849" s="246"/>
      <c r="C849" s="246"/>
      <c r="D849" s="246"/>
      <c r="E849" s="246"/>
      <c r="F849" s="246"/>
      <c r="G849" s="246"/>
      <c r="H849" s="246"/>
      <c r="I849" s="246"/>
      <c r="J849" s="246"/>
      <c r="K849" s="246"/>
      <c r="L849" s="246"/>
      <c r="M849" s="246"/>
      <c r="N849" s="246"/>
      <c r="O849" s="246"/>
      <c r="P849" s="246"/>
      <c r="Q849" s="246"/>
      <c r="R849" s="246"/>
      <c r="S849" s="246"/>
      <c r="T849" s="246"/>
      <c r="U849" s="246"/>
      <c r="V849" s="246"/>
      <c r="W849" s="246"/>
    </row>
    <row r="850" spans="1:23" ht="14.1">
      <c r="A850" s="246"/>
      <c r="B850" s="246"/>
      <c r="C850" s="246"/>
      <c r="D850" s="246"/>
      <c r="E850" s="246"/>
      <c r="F850" s="246"/>
      <c r="G850" s="246"/>
      <c r="H850" s="246"/>
      <c r="I850" s="246"/>
      <c r="J850" s="246"/>
      <c r="K850" s="246"/>
      <c r="L850" s="246"/>
      <c r="M850" s="246"/>
      <c r="N850" s="246"/>
      <c r="O850" s="246"/>
      <c r="P850" s="246"/>
      <c r="Q850" s="246"/>
      <c r="R850" s="246"/>
      <c r="S850" s="246"/>
      <c r="T850" s="246"/>
      <c r="U850" s="246"/>
      <c r="V850" s="246"/>
      <c r="W850" s="246"/>
    </row>
    <row r="851" spans="1:23" ht="14.1">
      <c r="A851" s="246"/>
      <c r="B851" s="246"/>
      <c r="C851" s="246"/>
      <c r="D851" s="246"/>
      <c r="E851" s="246"/>
      <c r="F851" s="246"/>
      <c r="G851" s="246"/>
      <c r="H851" s="246"/>
      <c r="I851" s="246"/>
      <c r="J851" s="246"/>
      <c r="K851" s="246"/>
      <c r="L851" s="246"/>
      <c r="M851" s="246"/>
      <c r="N851" s="246"/>
      <c r="O851" s="246"/>
      <c r="P851" s="246"/>
      <c r="Q851" s="246"/>
      <c r="R851" s="246"/>
      <c r="S851" s="246"/>
      <c r="T851" s="246"/>
      <c r="U851" s="246"/>
      <c r="V851" s="246"/>
      <c r="W851" s="246"/>
    </row>
    <row r="852" spans="1:23" ht="14.1">
      <c r="A852" s="246"/>
      <c r="B852" s="246"/>
      <c r="C852" s="246"/>
      <c r="D852" s="246"/>
      <c r="E852" s="246"/>
      <c r="F852" s="246"/>
      <c r="G852" s="246"/>
      <c r="H852" s="246"/>
      <c r="I852" s="246"/>
      <c r="J852" s="246"/>
      <c r="K852" s="246"/>
      <c r="L852" s="246"/>
      <c r="M852" s="246"/>
      <c r="N852" s="246"/>
      <c r="O852" s="246"/>
      <c r="P852" s="246"/>
      <c r="Q852" s="246"/>
      <c r="R852" s="246"/>
      <c r="S852" s="246"/>
      <c r="T852" s="246"/>
      <c r="U852" s="246"/>
      <c r="V852" s="246"/>
      <c r="W852" s="246"/>
    </row>
    <row r="853" spans="1:23" ht="14.1">
      <c r="A853" s="246"/>
      <c r="B853" s="246"/>
      <c r="C853" s="246"/>
      <c r="D853" s="246"/>
      <c r="E853" s="246"/>
      <c r="F853" s="246"/>
      <c r="G853" s="246"/>
      <c r="H853" s="246"/>
      <c r="I853" s="246"/>
      <c r="J853" s="246"/>
      <c r="K853" s="246"/>
      <c r="L853" s="246"/>
      <c r="M853" s="246"/>
      <c r="N853" s="246"/>
      <c r="O853" s="246"/>
      <c r="P853" s="246"/>
      <c r="Q853" s="246"/>
      <c r="R853" s="246"/>
      <c r="S853" s="246"/>
      <c r="T853" s="246"/>
      <c r="U853" s="246"/>
      <c r="V853" s="246"/>
      <c r="W853" s="246"/>
    </row>
    <row r="854" spans="1:23" ht="14.1">
      <c r="A854" s="246"/>
      <c r="B854" s="246"/>
      <c r="C854" s="246"/>
      <c r="D854" s="246"/>
      <c r="E854" s="246"/>
      <c r="F854" s="246"/>
      <c r="G854" s="246"/>
      <c r="H854" s="246"/>
      <c r="I854" s="246"/>
      <c r="J854" s="246"/>
      <c r="K854" s="246"/>
      <c r="L854" s="246"/>
      <c r="M854" s="246"/>
      <c r="N854" s="246"/>
      <c r="O854" s="246"/>
      <c r="P854" s="246"/>
      <c r="Q854" s="246"/>
      <c r="R854" s="246"/>
      <c r="S854" s="246"/>
      <c r="T854" s="246"/>
      <c r="U854" s="246"/>
      <c r="V854" s="246"/>
      <c r="W854" s="246"/>
    </row>
    <row r="855" spans="1:23" ht="14.1">
      <c r="A855" s="246"/>
      <c r="B855" s="246"/>
      <c r="C855" s="246"/>
      <c r="D855" s="246"/>
      <c r="E855" s="246"/>
      <c r="F855" s="246"/>
      <c r="G855" s="246"/>
      <c r="H855" s="246"/>
      <c r="I855" s="246"/>
      <c r="J855" s="246"/>
      <c r="K855" s="246"/>
      <c r="L855" s="246"/>
      <c r="M855" s="246"/>
      <c r="N855" s="246"/>
      <c r="O855" s="246"/>
      <c r="P855" s="246"/>
      <c r="Q855" s="246"/>
      <c r="R855" s="246"/>
      <c r="S855" s="246"/>
      <c r="T855" s="246"/>
      <c r="U855" s="246"/>
      <c r="V855" s="246"/>
      <c r="W855" s="246"/>
    </row>
    <row r="856" spans="1:23" ht="14.1">
      <c r="A856" s="246"/>
      <c r="B856" s="246"/>
      <c r="C856" s="246"/>
      <c r="D856" s="246"/>
      <c r="E856" s="246"/>
      <c r="F856" s="246"/>
      <c r="G856" s="246"/>
      <c r="H856" s="246"/>
      <c r="I856" s="246"/>
      <c r="J856" s="246"/>
      <c r="K856" s="246"/>
      <c r="L856" s="246"/>
      <c r="M856" s="246"/>
      <c r="N856" s="246"/>
      <c r="O856" s="246"/>
      <c r="P856" s="246"/>
      <c r="Q856" s="246"/>
      <c r="R856" s="246"/>
      <c r="S856" s="246"/>
      <c r="T856" s="246"/>
      <c r="U856" s="246"/>
      <c r="V856" s="246"/>
      <c r="W856" s="246"/>
    </row>
    <row r="857" spans="1:23" ht="14.1">
      <c r="A857" s="246"/>
      <c r="B857" s="246"/>
      <c r="C857" s="246"/>
      <c r="D857" s="246"/>
      <c r="E857" s="246"/>
      <c r="F857" s="246"/>
      <c r="G857" s="246"/>
      <c r="H857" s="246"/>
      <c r="I857" s="246"/>
      <c r="J857" s="246"/>
      <c r="K857" s="246"/>
      <c r="L857" s="246"/>
      <c r="M857" s="246"/>
      <c r="N857" s="246"/>
      <c r="O857" s="246"/>
      <c r="P857" s="246"/>
      <c r="Q857" s="246"/>
      <c r="R857" s="246"/>
      <c r="S857" s="246"/>
      <c r="T857" s="246"/>
      <c r="U857" s="246"/>
      <c r="V857" s="246"/>
      <c r="W857" s="246"/>
    </row>
    <row r="858" spans="1:23" ht="14.1">
      <c r="A858" s="246"/>
      <c r="B858" s="246"/>
      <c r="C858" s="246"/>
      <c r="D858" s="246"/>
      <c r="E858" s="246"/>
      <c r="F858" s="246"/>
      <c r="G858" s="246"/>
      <c r="H858" s="246"/>
      <c r="I858" s="246"/>
      <c r="J858" s="246"/>
      <c r="K858" s="246"/>
      <c r="L858" s="246"/>
      <c r="M858" s="246"/>
      <c r="N858" s="246"/>
      <c r="O858" s="246"/>
      <c r="P858" s="246"/>
      <c r="Q858" s="246"/>
      <c r="R858" s="246"/>
      <c r="S858" s="246"/>
      <c r="T858" s="246"/>
      <c r="U858" s="246"/>
      <c r="V858" s="246"/>
      <c r="W858" s="246"/>
    </row>
    <row r="859" spans="1:23" ht="14.1">
      <c r="A859" s="246"/>
      <c r="B859" s="246"/>
      <c r="C859" s="246"/>
      <c r="D859" s="246"/>
      <c r="E859" s="246"/>
      <c r="F859" s="246"/>
      <c r="G859" s="246"/>
      <c r="H859" s="246"/>
      <c r="I859" s="246"/>
      <c r="J859" s="246"/>
      <c r="K859" s="246"/>
      <c r="L859" s="246"/>
      <c r="M859" s="246"/>
      <c r="N859" s="246"/>
      <c r="O859" s="246"/>
      <c r="P859" s="246"/>
      <c r="Q859" s="246"/>
      <c r="R859" s="246"/>
      <c r="S859" s="246"/>
      <c r="T859" s="246"/>
      <c r="U859" s="246"/>
      <c r="V859" s="246"/>
      <c r="W859" s="246"/>
    </row>
    <row r="860" spans="1:23" ht="14.1">
      <c r="A860" s="246"/>
      <c r="B860" s="246"/>
      <c r="C860" s="246"/>
      <c r="D860" s="246"/>
      <c r="E860" s="246"/>
      <c r="F860" s="246"/>
      <c r="G860" s="246"/>
      <c r="H860" s="246"/>
      <c r="I860" s="246"/>
      <c r="J860" s="246"/>
      <c r="K860" s="246"/>
      <c r="L860" s="246"/>
      <c r="M860" s="246"/>
      <c r="N860" s="246"/>
      <c r="O860" s="246"/>
      <c r="P860" s="246"/>
      <c r="Q860" s="246"/>
      <c r="R860" s="246"/>
      <c r="S860" s="246"/>
      <c r="T860" s="246"/>
      <c r="U860" s="246"/>
      <c r="V860" s="246"/>
      <c r="W860" s="246"/>
    </row>
    <row r="861" spans="1:23" ht="14.1">
      <c r="A861" s="246"/>
      <c r="B861" s="246"/>
      <c r="C861" s="246"/>
      <c r="D861" s="246"/>
      <c r="E861" s="246"/>
      <c r="F861" s="246"/>
      <c r="G861" s="246"/>
      <c r="H861" s="246"/>
      <c r="I861" s="246"/>
      <c r="J861" s="246"/>
      <c r="K861" s="246"/>
      <c r="L861" s="246"/>
      <c r="M861" s="246"/>
      <c r="N861" s="246"/>
      <c r="O861" s="246"/>
      <c r="P861" s="246"/>
      <c r="Q861" s="246"/>
      <c r="R861" s="246"/>
      <c r="S861" s="246"/>
      <c r="T861" s="246"/>
      <c r="U861" s="246"/>
      <c r="V861" s="246"/>
      <c r="W861" s="246"/>
    </row>
    <row r="862" spans="1:23" ht="14.1">
      <c r="A862" s="246"/>
      <c r="B862" s="246"/>
      <c r="C862" s="246"/>
      <c r="D862" s="246"/>
      <c r="E862" s="246"/>
      <c r="F862" s="246"/>
      <c r="G862" s="246"/>
      <c r="H862" s="246"/>
      <c r="I862" s="246"/>
      <c r="J862" s="246"/>
      <c r="K862" s="246"/>
      <c r="L862" s="246"/>
      <c r="M862" s="246"/>
      <c r="N862" s="246"/>
      <c r="O862" s="246"/>
      <c r="P862" s="246"/>
      <c r="Q862" s="246"/>
      <c r="R862" s="246"/>
      <c r="S862" s="246"/>
      <c r="T862" s="246"/>
      <c r="U862" s="246"/>
      <c r="V862" s="246"/>
      <c r="W862" s="246"/>
    </row>
    <row r="863" spans="1:23" ht="14.1">
      <c r="A863" s="246"/>
      <c r="B863" s="246"/>
      <c r="C863" s="246"/>
      <c r="D863" s="246"/>
      <c r="E863" s="246"/>
      <c r="F863" s="246"/>
      <c r="G863" s="246"/>
      <c r="H863" s="246"/>
      <c r="I863" s="246"/>
      <c r="J863" s="246"/>
      <c r="K863" s="246"/>
      <c r="L863" s="246"/>
      <c r="M863" s="246"/>
      <c r="N863" s="246"/>
      <c r="O863" s="246"/>
      <c r="P863" s="246"/>
      <c r="Q863" s="246"/>
      <c r="R863" s="246"/>
      <c r="S863" s="246"/>
      <c r="T863" s="246"/>
      <c r="U863" s="246"/>
      <c r="V863" s="246"/>
      <c r="W863" s="246"/>
    </row>
    <row r="864" spans="1:23" ht="14.1">
      <c r="A864" s="246"/>
      <c r="B864" s="246"/>
      <c r="C864" s="246"/>
      <c r="D864" s="246"/>
      <c r="E864" s="246"/>
      <c r="F864" s="246"/>
      <c r="G864" s="246"/>
      <c r="H864" s="246"/>
      <c r="I864" s="246"/>
      <c r="J864" s="246"/>
      <c r="K864" s="246"/>
      <c r="L864" s="246"/>
      <c r="M864" s="246"/>
      <c r="N864" s="246"/>
      <c r="O864" s="246"/>
      <c r="P864" s="246"/>
      <c r="Q864" s="246"/>
      <c r="R864" s="246"/>
      <c r="S864" s="246"/>
      <c r="T864" s="246"/>
      <c r="U864" s="246"/>
      <c r="V864" s="246"/>
      <c r="W864" s="246"/>
    </row>
    <row r="865" spans="1:23" ht="14.1">
      <c r="A865" s="246"/>
      <c r="B865" s="246"/>
      <c r="C865" s="246"/>
      <c r="D865" s="246"/>
      <c r="E865" s="246"/>
      <c r="F865" s="246"/>
      <c r="G865" s="246"/>
      <c r="H865" s="246"/>
      <c r="I865" s="246"/>
      <c r="J865" s="246"/>
      <c r="K865" s="246"/>
      <c r="L865" s="246"/>
      <c r="M865" s="246"/>
      <c r="N865" s="246"/>
      <c r="O865" s="246"/>
      <c r="P865" s="246"/>
      <c r="Q865" s="246"/>
      <c r="R865" s="246"/>
      <c r="S865" s="246"/>
      <c r="T865" s="246"/>
      <c r="U865" s="246"/>
      <c r="V865" s="246"/>
      <c r="W865" s="246"/>
    </row>
    <row r="866" spans="1:23" ht="14.1">
      <c r="A866" s="246"/>
      <c r="B866" s="246"/>
      <c r="C866" s="246"/>
      <c r="D866" s="246"/>
      <c r="E866" s="246"/>
      <c r="F866" s="246"/>
      <c r="G866" s="246"/>
      <c r="H866" s="246"/>
      <c r="I866" s="246"/>
      <c r="J866" s="246"/>
      <c r="K866" s="246"/>
      <c r="L866" s="246"/>
      <c r="M866" s="246"/>
      <c r="N866" s="246"/>
      <c r="O866" s="246"/>
      <c r="P866" s="246"/>
      <c r="Q866" s="246"/>
      <c r="R866" s="246"/>
      <c r="S866" s="246"/>
      <c r="T866" s="246"/>
      <c r="U866" s="246"/>
      <c r="V866" s="246"/>
      <c r="W866" s="246"/>
    </row>
    <row r="867" spans="1:23" ht="14.1">
      <c r="A867" s="246"/>
      <c r="B867" s="246"/>
      <c r="C867" s="246"/>
      <c r="D867" s="246"/>
      <c r="E867" s="246"/>
      <c r="F867" s="246"/>
      <c r="G867" s="246"/>
      <c r="H867" s="246"/>
      <c r="I867" s="246"/>
      <c r="J867" s="246"/>
      <c r="K867" s="246"/>
      <c r="L867" s="246"/>
      <c r="M867" s="246"/>
      <c r="N867" s="246"/>
      <c r="O867" s="246"/>
      <c r="P867" s="246"/>
      <c r="Q867" s="246"/>
      <c r="R867" s="246"/>
      <c r="S867" s="246"/>
      <c r="T867" s="246"/>
      <c r="U867" s="246"/>
      <c r="V867" s="246"/>
      <c r="W867" s="246"/>
    </row>
    <row r="868" spans="1:23" ht="14.1">
      <c r="A868" s="246"/>
      <c r="B868" s="246"/>
      <c r="C868" s="246"/>
      <c r="D868" s="246"/>
      <c r="E868" s="246"/>
      <c r="F868" s="246"/>
      <c r="G868" s="246"/>
      <c r="H868" s="246"/>
      <c r="I868" s="246"/>
      <c r="J868" s="246"/>
      <c r="K868" s="246"/>
      <c r="L868" s="246"/>
      <c r="M868" s="246"/>
      <c r="N868" s="246"/>
      <c r="O868" s="246"/>
      <c r="P868" s="246"/>
      <c r="Q868" s="246"/>
      <c r="R868" s="246"/>
      <c r="S868" s="246"/>
      <c r="T868" s="246"/>
      <c r="U868" s="246"/>
      <c r="V868" s="246"/>
      <c r="W868" s="246"/>
    </row>
    <row r="869" spans="1:23" ht="14.1">
      <c r="A869" s="246"/>
      <c r="B869" s="246"/>
      <c r="C869" s="246"/>
      <c r="D869" s="246"/>
      <c r="E869" s="246"/>
      <c r="F869" s="246"/>
      <c r="G869" s="246"/>
      <c r="H869" s="246"/>
      <c r="I869" s="246"/>
      <c r="J869" s="246"/>
      <c r="K869" s="246"/>
      <c r="L869" s="246"/>
      <c r="M869" s="246"/>
      <c r="N869" s="246"/>
      <c r="O869" s="246"/>
      <c r="P869" s="246"/>
      <c r="Q869" s="246"/>
      <c r="R869" s="246"/>
      <c r="S869" s="246"/>
      <c r="T869" s="246"/>
      <c r="U869" s="246"/>
      <c r="V869" s="246"/>
      <c r="W869" s="246"/>
    </row>
    <row r="870" spans="1:23" ht="14.1">
      <c r="A870" s="246"/>
      <c r="B870" s="246"/>
      <c r="C870" s="246"/>
      <c r="D870" s="246"/>
      <c r="E870" s="246"/>
      <c r="F870" s="246"/>
      <c r="G870" s="246"/>
      <c r="H870" s="246"/>
      <c r="I870" s="246"/>
      <c r="J870" s="246"/>
      <c r="K870" s="246"/>
      <c r="L870" s="246"/>
      <c r="M870" s="246"/>
      <c r="N870" s="246"/>
      <c r="O870" s="246"/>
      <c r="P870" s="246"/>
      <c r="Q870" s="246"/>
      <c r="R870" s="246"/>
      <c r="S870" s="246"/>
      <c r="T870" s="246"/>
      <c r="U870" s="246"/>
      <c r="V870" s="246"/>
      <c r="W870" s="246"/>
    </row>
    <row r="871" spans="1:23" ht="14.1">
      <c r="A871" s="246"/>
      <c r="B871" s="246"/>
      <c r="C871" s="246"/>
      <c r="D871" s="246"/>
      <c r="E871" s="246"/>
      <c r="F871" s="246"/>
      <c r="G871" s="246"/>
      <c r="H871" s="246"/>
      <c r="I871" s="246"/>
      <c r="J871" s="246"/>
      <c r="K871" s="246"/>
      <c r="L871" s="246"/>
      <c r="M871" s="246"/>
      <c r="N871" s="246"/>
      <c r="O871" s="246"/>
      <c r="P871" s="246"/>
      <c r="Q871" s="246"/>
      <c r="R871" s="246"/>
      <c r="S871" s="246"/>
      <c r="T871" s="246"/>
      <c r="U871" s="246"/>
      <c r="V871" s="246"/>
      <c r="W871" s="246"/>
    </row>
    <row r="872" spans="1:23" ht="14.1">
      <c r="A872" s="246"/>
      <c r="B872" s="246"/>
      <c r="C872" s="246"/>
      <c r="D872" s="246"/>
      <c r="E872" s="246"/>
      <c r="F872" s="246"/>
      <c r="G872" s="246"/>
      <c r="H872" s="246"/>
      <c r="I872" s="246"/>
      <c r="J872" s="246"/>
      <c r="K872" s="246"/>
      <c r="L872" s="246"/>
      <c r="M872" s="246"/>
      <c r="N872" s="246"/>
      <c r="O872" s="246"/>
      <c r="P872" s="246"/>
      <c r="Q872" s="246"/>
      <c r="R872" s="246"/>
      <c r="S872" s="246"/>
      <c r="T872" s="246"/>
      <c r="U872" s="246"/>
      <c r="V872" s="246"/>
      <c r="W872" s="246"/>
    </row>
    <row r="873" spans="1:23" ht="14.1">
      <c r="A873" s="246"/>
      <c r="B873" s="246"/>
      <c r="C873" s="246"/>
      <c r="D873" s="246"/>
      <c r="E873" s="246"/>
      <c r="F873" s="246"/>
      <c r="G873" s="246"/>
      <c r="H873" s="246"/>
      <c r="I873" s="246"/>
      <c r="J873" s="246"/>
      <c r="K873" s="246"/>
      <c r="L873" s="246"/>
      <c r="M873" s="246"/>
      <c r="N873" s="246"/>
      <c r="O873" s="246"/>
      <c r="P873" s="246"/>
      <c r="Q873" s="246"/>
      <c r="R873" s="246"/>
      <c r="S873" s="246"/>
      <c r="T873" s="246"/>
      <c r="U873" s="246"/>
      <c r="V873" s="246"/>
      <c r="W873" s="246"/>
    </row>
    <row r="874" spans="1:23" ht="14.1">
      <c r="A874" s="246"/>
      <c r="B874" s="246"/>
      <c r="C874" s="246"/>
      <c r="D874" s="246"/>
      <c r="E874" s="246"/>
      <c r="F874" s="246"/>
      <c r="G874" s="246"/>
      <c r="H874" s="246"/>
      <c r="I874" s="246"/>
      <c r="J874" s="246"/>
      <c r="K874" s="246"/>
      <c r="L874" s="246"/>
      <c r="M874" s="246"/>
      <c r="N874" s="246"/>
      <c r="O874" s="246"/>
      <c r="P874" s="246"/>
      <c r="Q874" s="246"/>
      <c r="R874" s="246"/>
      <c r="S874" s="246"/>
      <c r="T874" s="246"/>
      <c r="U874" s="246"/>
      <c r="V874" s="246"/>
      <c r="W874" s="246"/>
    </row>
    <row r="875" spans="1:23" ht="14.1">
      <c r="A875" s="246"/>
      <c r="B875" s="246"/>
      <c r="C875" s="246"/>
      <c r="D875" s="246"/>
      <c r="E875" s="246"/>
      <c r="F875" s="246"/>
      <c r="G875" s="246"/>
      <c r="H875" s="246"/>
      <c r="I875" s="246"/>
      <c r="J875" s="246"/>
      <c r="K875" s="246"/>
      <c r="L875" s="246"/>
      <c r="M875" s="246"/>
      <c r="N875" s="246"/>
      <c r="O875" s="246"/>
      <c r="P875" s="246"/>
      <c r="Q875" s="246"/>
      <c r="R875" s="246"/>
      <c r="S875" s="246"/>
      <c r="T875" s="246"/>
      <c r="U875" s="246"/>
      <c r="V875" s="246"/>
      <c r="W875" s="246"/>
    </row>
    <row r="876" spans="1:23" ht="14.1">
      <c r="A876" s="246"/>
      <c r="B876" s="246"/>
      <c r="C876" s="246"/>
      <c r="D876" s="246"/>
      <c r="E876" s="246"/>
      <c r="F876" s="246"/>
      <c r="G876" s="246"/>
      <c r="H876" s="246"/>
      <c r="I876" s="246"/>
      <c r="J876" s="246"/>
      <c r="K876" s="246"/>
      <c r="L876" s="246"/>
      <c r="M876" s="246"/>
      <c r="N876" s="246"/>
      <c r="O876" s="246"/>
      <c r="P876" s="246"/>
      <c r="Q876" s="246"/>
      <c r="R876" s="246"/>
      <c r="S876" s="246"/>
      <c r="T876" s="246"/>
      <c r="U876" s="246"/>
      <c r="V876" s="246"/>
      <c r="W876" s="246"/>
    </row>
    <row r="877" spans="1:23" ht="14.1">
      <c r="A877" s="246"/>
      <c r="B877" s="246"/>
      <c r="C877" s="246"/>
      <c r="D877" s="246"/>
      <c r="E877" s="246"/>
      <c r="F877" s="246"/>
      <c r="G877" s="246"/>
      <c r="H877" s="246"/>
      <c r="I877" s="246"/>
      <c r="J877" s="246"/>
      <c r="K877" s="246"/>
      <c r="L877" s="246"/>
      <c r="M877" s="246"/>
      <c r="N877" s="246"/>
      <c r="O877" s="246"/>
      <c r="P877" s="246"/>
      <c r="Q877" s="246"/>
      <c r="R877" s="246"/>
      <c r="S877" s="246"/>
      <c r="T877" s="246"/>
      <c r="U877" s="246"/>
      <c r="V877" s="246"/>
      <c r="W877" s="246"/>
    </row>
    <row r="878" spans="1:23" ht="14.1">
      <c r="A878" s="246"/>
      <c r="B878" s="246"/>
      <c r="C878" s="246"/>
      <c r="D878" s="246"/>
      <c r="E878" s="246"/>
      <c r="F878" s="246"/>
      <c r="G878" s="246"/>
      <c r="H878" s="246"/>
      <c r="I878" s="246"/>
      <c r="J878" s="246"/>
      <c r="K878" s="246"/>
      <c r="L878" s="246"/>
      <c r="M878" s="246"/>
      <c r="N878" s="246"/>
      <c r="O878" s="246"/>
      <c r="P878" s="246"/>
      <c r="Q878" s="246"/>
      <c r="R878" s="246"/>
      <c r="S878" s="246"/>
      <c r="T878" s="246"/>
      <c r="U878" s="246"/>
      <c r="V878" s="246"/>
      <c r="W878" s="246"/>
    </row>
    <row r="879" spans="1:23" ht="14.1">
      <c r="A879" s="246"/>
      <c r="B879" s="246"/>
      <c r="C879" s="246"/>
      <c r="D879" s="246"/>
      <c r="E879" s="246"/>
      <c r="F879" s="246"/>
      <c r="G879" s="246"/>
      <c r="H879" s="246"/>
      <c r="I879" s="246"/>
      <c r="J879" s="246"/>
      <c r="K879" s="246"/>
      <c r="L879" s="246"/>
      <c r="M879" s="246"/>
      <c r="N879" s="246"/>
      <c r="O879" s="246"/>
      <c r="P879" s="246"/>
      <c r="Q879" s="246"/>
      <c r="R879" s="246"/>
      <c r="S879" s="246"/>
      <c r="T879" s="246"/>
      <c r="U879" s="246"/>
      <c r="V879" s="246"/>
      <c r="W879" s="246"/>
    </row>
    <row r="880" spans="1:23" ht="14.1">
      <c r="A880" s="246"/>
      <c r="B880" s="246"/>
      <c r="C880" s="246"/>
      <c r="D880" s="246"/>
      <c r="E880" s="246"/>
      <c r="F880" s="246"/>
      <c r="G880" s="246"/>
      <c r="H880" s="246"/>
      <c r="I880" s="246"/>
      <c r="J880" s="246"/>
      <c r="K880" s="246"/>
      <c r="L880" s="246"/>
      <c r="M880" s="246"/>
      <c r="N880" s="246"/>
      <c r="O880" s="246"/>
      <c r="P880" s="246"/>
      <c r="Q880" s="246"/>
      <c r="R880" s="246"/>
      <c r="S880" s="246"/>
      <c r="T880" s="246"/>
      <c r="U880" s="246"/>
      <c r="V880" s="246"/>
      <c r="W880" s="246"/>
    </row>
    <row r="881" spans="1:23" ht="14.1">
      <c r="A881" s="246"/>
      <c r="B881" s="246"/>
      <c r="C881" s="246"/>
      <c r="D881" s="246"/>
      <c r="E881" s="246"/>
      <c r="F881" s="246"/>
      <c r="G881" s="246"/>
      <c r="H881" s="246"/>
      <c r="I881" s="246"/>
      <c r="J881" s="246"/>
      <c r="K881" s="246"/>
      <c r="L881" s="246"/>
      <c r="M881" s="246"/>
      <c r="N881" s="246"/>
      <c r="O881" s="246"/>
      <c r="P881" s="246"/>
      <c r="Q881" s="246"/>
      <c r="R881" s="246"/>
      <c r="S881" s="246"/>
      <c r="T881" s="246"/>
      <c r="U881" s="246"/>
      <c r="V881" s="246"/>
      <c r="W881" s="246"/>
    </row>
    <row r="882" spans="1:23" ht="14.1">
      <c r="A882" s="246"/>
      <c r="B882" s="246"/>
      <c r="C882" s="246"/>
      <c r="D882" s="246"/>
      <c r="E882" s="246"/>
      <c r="F882" s="246"/>
      <c r="G882" s="246"/>
      <c r="H882" s="246"/>
      <c r="I882" s="246"/>
      <c r="J882" s="246"/>
      <c r="K882" s="246"/>
      <c r="L882" s="246"/>
      <c r="M882" s="246"/>
      <c r="N882" s="246"/>
      <c r="O882" s="246"/>
      <c r="P882" s="246"/>
      <c r="Q882" s="246"/>
      <c r="R882" s="246"/>
      <c r="S882" s="246"/>
      <c r="T882" s="246"/>
      <c r="U882" s="246"/>
      <c r="V882" s="246"/>
      <c r="W882" s="246"/>
    </row>
    <row r="883" spans="1:23" ht="14.1">
      <c r="A883" s="246"/>
      <c r="B883" s="246"/>
      <c r="C883" s="246"/>
      <c r="D883" s="246"/>
      <c r="E883" s="246"/>
      <c r="F883" s="246"/>
      <c r="G883" s="246"/>
      <c r="H883" s="246"/>
      <c r="I883" s="246"/>
      <c r="J883" s="246"/>
      <c r="K883" s="246"/>
      <c r="L883" s="246"/>
      <c r="M883" s="246"/>
      <c r="N883" s="246"/>
      <c r="O883" s="246"/>
      <c r="P883" s="246"/>
      <c r="Q883" s="246"/>
      <c r="R883" s="246"/>
      <c r="S883" s="246"/>
      <c r="T883" s="246"/>
      <c r="U883" s="246"/>
      <c r="V883" s="246"/>
      <c r="W883" s="246"/>
    </row>
    <row r="884" spans="1:23" ht="14.1">
      <c r="A884" s="246"/>
      <c r="B884" s="246"/>
      <c r="C884" s="246"/>
      <c r="D884" s="246"/>
      <c r="E884" s="246"/>
      <c r="F884" s="246"/>
      <c r="G884" s="246"/>
      <c r="H884" s="246"/>
      <c r="I884" s="246"/>
      <c r="J884" s="246"/>
      <c r="K884" s="246"/>
      <c r="L884" s="246"/>
      <c r="M884" s="246"/>
      <c r="N884" s="246"/>
      <c r="O884" s="246"/>
      <c r="P884" s="246"/>
      <c r="Q884" s="246"/>
      <c r="R884" s="246"/>
      <c r="S884" s="246"/>
      <c r="T884" s="246"/>
      <c r="U884" s="246"/>
      <c r="V884" s="246"/>
      <c r="W884" s="246"/>
    </row>
    <row r="885" spans="1:23" ht="14.1">
      <c r="A885" s="246"/>
      <c r="B885" s="246"/>
      <c r="C885" s="246"/>
      <c r="D885" s="246"/>
      <c r="E885" s="246"/>
      <c r="F885" s="246"/>
      <c r="G885" s="246"/>
      <c r="H885" s="246"/>
      <c r="I885" s="246"/>
      <c r="J885" s="246"/>
      <c r="K885" s="246"/>
      <c r="L885" s="246"/>
      <c r="M885" s="246"/>
      <c r="N885" s="246"/>
      <c r="O885" s="246"/>
      <c r="P885" s="246"/>
      <c r="Q885" s="246"/>
      <c r="R885" s="246"/>
      <c r="S885" s="246"/>
      <c r="T885" s="246"/>
      <c r="U885" s="246"/>
      <c r="V885" s="246"/>
      <c r="W885" s="246"/>
    </row>
    <row r="886" spans="1:23" ht="14.1">
      <c r="A886" s="246"/>
      <c r="B886" s="246"/>
      <c r="C886" s="246"/>
      <c r="D886" s="246"/>
      <c r="E886" s="246"/>
      <c r="F886" s="246"/>
      <c r="G886" s="246"/>
      <c r="H886" s="246"/>
      <c r="I886" s="246"/>
      <c r="J886" s="246"/>
      <c r="K886" s="246"/>
      <c r="L886" s="246"/>
      <c r="M886" s="246"/>
      <c r="N886" s="246"/>
      <c r="O886" s="246"/>
      <c r="P886" s="246"/>
      <c r="Q886" s="246"/>
      <c r="R886" s="246"/>
      <c r="S886" s="246"/>
      <c r="T886" s="246"/>
      <c r="U886" s="246"/>
      <c r="V886" s="246"/>
      <c r="W886" s="246"/>
    </row>
    <row r="887" spans="1:23" ht="14.1">
      <c r="A887" s="246"/>
      <c r="B887" s="246"/>
      <c r="C887" s="246"/>
      <c r="D887" s="246"/>
      <c r="E887" s="246"/>
      <c r="F887" s="246"/>
      <c r="G887" s="246"/>
      <c r="H887" s="246"/>
      <c r="I887" s="246"/>
      <c r="J887" s="246"/>
      <c r="K887" s="246"/>
      <c r="L887" s="246"/>
      <c r="M887" s="246"/>
      <c r="N887" s="246"/>
      <c r="O887" s="246"/>
      <c r="P887" s="246"/>
      <c r="Q887" s="246"/>
      <c r="R887" s="246"/>
      <c r="S887" s="246"/>
      <c r="T887" s="246"/>
      <c r="U887" s="246"/>
      <c r="V887" s="246"/>
      <c r="W887" s="246"/>
    </row>
    <row r="888" spans="1:23" ht="14.1">
      <c r="A888" s="246"/>
      <c r="B888" s="246"/>
      <c r="C888" s="246"/>
      <c r="D888" s="246"/>
      <c r="E888" s="246"/>
      <c r="F888" s="246"/>
      <c r="G888" s="246"/>
      <c r="H888" s="246"/>
      <c r="I888" s="246"/>
      <c r="J888" s="246"/>
      <c r="K888" s="246"/>
      <c r="L888" s="246"/>
      <c r="M888" s="246"/>
      <c r="N888" s="246"/>
      <c r="O888" s="246"/>
      <c r="P888" s="246"/>
      <c r="Q888" s="246"/>
      <c r="R888" s="246"/>
      <c r="S888" s="246"/>
      <c r="T888" s="246"/>
      <c r="U888" s="246"/>
      <c r="V888" s="246"/>
      <c r="W888" s="246"/>
    </row>
    <row r="889" spans="1:23" ht="14.1">
      <c r="A889" s="246"/>
      <c r="B889" s="246"/>
      <c r="C889" s="246"/>
      <c r="D889" s="246"/>
      <c r="E889" s="246"/>
      <c r="F889" s="246"/>
      <c r="G889" s="246"/>
      <c r="H889" s="246"/>
      <c r="I889" s="246"/>
      <c r="J889" s="246"/>
      <c r="K889" s="246"/>
      <c r="L889" s="246"/>
      <c r="M889" s="246"/>
      <c r="N889" s="246"/>
      <c r="O889" s="246"/>
      <c r="P889" s="246"/>
      <c r="Q889" s="246"/>
      <c r="R889" s="246"/>
      <c r="S889" s="246"/>
      <c r="T889" s="246"/>
      <c r="U889" s="246"/>
      <c r="V889" s="246"/>
      <c r="W889" s="246"/>
    </row>
    <row r="890" spans="1:23" ht="14.1">
      <c r="A890" s="246"/>
      <c r="B890" s="246"/>
      <c r="C890" s="246"/>
      <c r="D890" s="246"/>
      <c r="E890" s="246"/>
      <c r="F890" s="246"/>
      <c r="G890" s="246"/>
      <c r="H890" s="246"/>
      <c r="I890" s="246"/>
      <c r="J890" s="246"/>
      <c r="K890" s="246"/>
      <c r="L890" s="246"/>
      <c r="M890" s="246"/>
      <c r="N890" s="246"/>
      <c r="O890" s="246"/>
      <c r="P890" s="246"/>
      <c r="Q890" s="246"/>
      <c r="R890" s="246"/>
      <c r="S890" s="246"/>
      <c r="T890" s="246"/>
      <c r="U890" s="246"/>
      <c r="V890" s="246"/>
      <c r="W890" s="246"/>
    </row>
    <row r="891" spans="1:23" ht="14.1">
      <c r="A891" s="246"/>
      <c r="B891" s="246"/>
      <c r="C891" s="246"/>
      <c r="D891" s="246"/>
      <c r="E891" s="246"/>
      <c r="F891" s="246"/>
      <c r="G891" s="246"/>
      <c r="H891" s="246"/>
      <c r="I891" s="246"/>
      <c r="J891" s="246"/>
      <c r="K891" s="246"/>
      <c r="L891" s="246"/>
      <c r="M891" s="246"/>
      <c r="N891" s="246"/>
      <c r="O891" s="246"/>
      <c r="P891" s="246"/>
      <c r="Q891" s="246"/>
      <c r="R891" s="246"/>
      <c r="S891" s="246"/>
      <c r="T891" s="246"/>
      <c r="U891" s="246"/>
      <c r="V891" s="246"/>
      <c r="W891" s="246"/>
    </row>
    <row r="892" spans="1:23" ht="14.1">
      <c r="A892" s="246"/>
      <c r="B892" s="246"/>
      <c r="C892" s="246"/>
      <c r="D892" s="246"/>
      <c r="E892" s="246"/>
      <c r="F892" s="246"/>
      <c r="G892" s="246"/>
      <c r="H892" s="246"/>
      <c r="I892" s="246"/>
      <c r="J892" s="246"/>
      <c r="K892" s="246"/>
      <c r="L892" s="246"/>
      <c r="M892" s="246"/>
      <c r="N892" s="246"/>
      <c r="O892" s="246"/>
      <c r="P892" s="246"/>
      <c r="Q892" s="246"/>
      <c r="R892" s="246"/>
      <c r="S892" s="246"/>
      <c r="T892" s="246"/>
      <c r="U892" s="246"/>
      <c r="V892" s="246"/>
      <c r="W892" s="246"/>
    </row>
    <row r="893" spans="1:23" ht="14.1">
      <c r="A893" s="246"/>
      <c r="B893" s="246"/>
      <c r="C893" s="246"/>
      <c r="D893" s="246"/>
      <c r="E893" s="246"/>
      <c r="F893" s="246"/>
      <c r="G893" s="246"/>
      <c r="H893" s="246"/>
      <c r="I893" s="246"/>
      <c r="J893" s="246"/>
      <c r="K893" s="246"/>
      <c r="L893" s="246"/>
      <c r="M893" s="246"/>
      <c r="N893" s="246"/>
      <c r="O893" s="246"/>
      <c r="P893" s="246"/>
      <c r="Q893" s="246"/>
      <c r="R893" s="246"/>
      <c r="S893" s="246"/>
      <c r="T893" s="246"/>
      <c r="U893" s="246"/>
      <c r="V893" s="246"/>
      <c r="W893" s="246"/>
    </row>
    <row r="894" spans="1:23" ht="14.1">
      <c r="A894" s="246"/>
      <c r="B894" s="246"/>
      <c r="C894" s="246"/>
      <c r="D894" s="246"/>
      <c r="E894" s="246"/>
      <c r="F894" s="246"/>
      <c r="G894" s="246"/>
      <c r="H894" s="246"/>
      <c r="I894" s="246"/>
      <c r="J894" s="246"/>
      <c r="K894" s="246"/>
      <c r="L894" s="246"/>
      <c r="M894" s="246"/>
      <c r="N894" s="246"/>
      <c r="O894" s="246"/>
      <c r="P894" s="246"/>
      <c r="Q894" s="246"/>
      <c r="R894" s="246"/>
      <c r="S894" s="246"/>
      <c r="T894" s="246"/>
      <c r="U894" s="246"/>
      <c r="V894" s="246"/>
      <c r="W894" s="246"/>
    </row>
    <row r="895" spans="1:23" ht="14.1">
      <c r="A895" s="246"/>
      <c r="B895" s="246"/>
      <c r="C895" s="246"/>
      <c r="D895" s="246"/>
      <c r="E895" s="246"/>
      <c r="F895" s="246"/>
      <c r="G895" s="246"/>
      <c r="H895" s="246"/>
      <c r="I895" s="246"/>
      <c r="J895" s="246"/>
      <c r="K895" s="246"/>
      <c r="L895" s="246"/>
      <c r="M895" s="246"/>
      <c r="N895" s="246"/>
      <c r="O895" s="246"/>
      <c r="P895" s="246"/>
      <c r="Q895" s="246"/>
      <c r="R895" s="246"/>
      <c r="S895" s="246"/>
      <c r="T895" s="246"/>
      <c r="U895" s="246"/>
      <c r="V895" s="246"/>
      <c r="W895" s="246"/>
    </row>
    <row r="896" spans="1:23" ht="14.1">
      <c r="A896" s="246"/>
      <c r="B896" s="246"/>
      <c r="C896" s="246"/>
      <c r="D896" s="246"/>
      <c r="E896" s="246"/>
      <c r="F896" s="246"/>
      <c r="G896" s="246"/>
      <c r="H896" s="246"/>
      <c r="I896" s="246"/>
      <c r="J896" s="246"/>
      <c r="K896" s="246"/>
      <c r="L896" s="246"/>
      <c r="M896" s="246"/>
      <c r="N896" s="246"/>
      <c r="O896" s="246"/>
      <c r="P896" s="246"/>
      <c r="Q896" s="246"/>
      <c r="R896" s="246"/>
      <c r="S896" s="246"/>
      <c r="T896" s="246"/>
      <c r="U896" s="246"/>
      <c r="V896" s="246"/>
      <c r="W896" s="246"/>
    </row>
    <row r="897" spans="1:23" ht="14.1">
      <c r="A897" s="246"/>
      <c r="B897" s="246"/>
      <c r="C897" s="246"/>
      <c r="D897" s="246"/>
      <c r="E897" s="246"/>
      <c r="F897" s="246"/>
      <c r="G897" s="246"/>
      <c r="H897" s="246"/>
      <c r="I897" s="246"/>
      <c r="J897" s="246"/>
      <c r="K897" s="246"/>
      <c r="L897" s="246"/>
      <c r="M897" s="246"/>
      <c r="N897" s="246"/>
      <c r="O897" s="246"/>
      <c r="P897" s="246"/>
      <c r="Q897" s="246"/>
      <c r="R897" s="246"/>
      <c r="S897" s="246"/>
      <c r="T897" s="246"/>
      <c r="U897" s="246"/>
      <c r="V897" s="246"/>
      <c r="W897" s="246"/>
    </row>
    <row r="898" spans="1:23" ht="14.1">
      <c r="A898" s="246"/>
      <c r="B898" s="246"/>
      <c r="C898" s="246"/>
      <c r="D898" s="246"/>
      <c r="E898" s="246"/>
      <c r="F898" s="246"/>
      <c r="G898" s="246"/>
      <c r="H898" s="246"/>
      <c r="I898" s="246"/>
      <c r="J898" s="246"/>
      <c r="K898" s="246"/>
      <c r="L898" s="246"/>
      <c r="M898" s="246"/>
      <c r="N898" s="246"/>
      <c r="O898" s="246"/>
      <c r="P898" s="246"/>
      <c r="Q898" s="246"/>
      <c r="R898" s="246"/>
      <c r="S898" s="246"/>
      <c r="T898" s="246"/>
      <c r="U898" s="246"/>
      <c r="V898" s="246"/>
      <c r="W898" s="246"/>
    </row>
    <row r="899" spans="1:23" ht="14.1">
      <c r="A899" s="246"/>
      <c r="B899" s="246"/>
      <c r="C899" s="246"/>
      <c r="D899" s="246"/>
      <c r="E899" s="246"/>
      <c r="F899" s="246"/>
      <c r="G899" s="246"/>
      <c r="H899" s="246"/>
      <c r="I899" s="246"/>
      <c r="J899" s="246"/>
      <c r="K899" s="246"/>
      <c r="L899" s="246"/>
      <c r="M899" s="246"/>
      <c r="N899" s="246"/>
      <c r="O899" s="246"/>
      <c r="P899" s="246"/>
      <c r="Q899" s="246"/>
      <c r="R899" s="246"/>
      <c r="S899" s="246"/>
      <c r="T899" s="246"/>
      <c r="U899" s="246"/>
      <c r="V899" s="246"/>
      <c r="W899" s="246"/>
    </row>
    <row r="900" spans="1:23" ht="14.1">
      <c r="A900" s="246"/>
      <c r="B900" s="246"/>
      <c r="C900" s="246"/>
      <c r="D900" s="246"/>
      <c r="E900" s="246"/>
      <c r="F900" s="246"/>
      <c r="G900" s="246"/>
      <c r="H900" s="246"/>
      <c r="I900" s="246"/>
      <c r="J900" s="246"/>
      <c r="K900" s="246"/>
      <c r="L900" s="246"/>
      <c r="M900" s="246"/>
      <c r="N900" s="246"/>
      <c r="O900" s="246"/>
      <c r="P900" s="246"/>
      <c r="Q900" s="246"/>
      <c r="R900" s="246"/>
      <c r="S900" s="246"/>
      <c r="T900" s="246"/>
      <c r="U900" s="246"/>
      <c r="V900" s="246"/>
      <c r="W900" s="246"/>
    </row>
    <row r="901" spans="1:23" ht="14.1">
      <c r="A901" s="246"/>
      <c r="B901" s="246"/>
      <c r="C901" s="246"/>
      <c r="D901" s="246"/>
      <c r="E901" s="246"/>
      <c r="F901" s="246"/>
      <c r="G901" s="246"/>
      <c r="H901" s="246"/>
      <c r="I901" s="246"/>
      <c r="J901" s="246"/>
      <c r="K901" s="246"/>
      <c r="L901" s="246"/>
      <c r="M901" s="246"/>
      <c r="N901" s="246"/>
      <c r="O901" s="246"/>
      <c r="P901" s="246"/>
      <c r="Q901" s="246"/>
      <c r="R901" s="246"/>
      <c r="S901" s="246"/>
      <c r="T901" s="246"/>
      <c r="U901" s="246"/>
      <c r="V901" s="246"/>
      <c r="W901" s="246"/>
    </row>
    <row r="902" spans="1:23" ht="14.1">
      <c r="A902" s="246"/>
      <c r="B902" s="246"/>
      <c r="C902" s="246"/>
      <c r="D902" s="246"/>
      <c r="E902" s="246"/>
      <c r="F902" s="246"/>
      <c r="G902" s="246"/>
      <c r="H902" s="246"/>
      <c r="I902" s="246"/>
      <c r="J902" s="246"/>
      <c r="K902" s="246"/>
      <c r="L902" s="246"/>
      <c r="M902" s="246"/>
      <c r="N902" s="246"/>
      <c r="O902" s="246"/>
      <c r="P902" s="246"/>
      <c r="Q902" s="246"/>
      <c r="R902" s="246"/>
      <c r="S902" s="246"/>
      <c r="T902" s="246"/>
      <c r="U902" s="246"/>
      <c r="V902" s="246"/>
      <c r="W902" s="246"/>
    </row>
    <row r="903" spans="1:23" ht="14.1">
      <c r="A903" s="246"/>
      <c r="B903" s="246"/>
      <c r="C903" s="246"/>
      <c r="D903" s="246"/>
      <c r="E903" s="246"/>
      <c r="F903" s="246"/>
      <c r="G903" s="246"/>
      <c r="H903" s="246"/>
      <c r="I903" s="246"/>
      <c r="J903" s="246"/>
      <c r="K903" s="246"/>
      <c r="L903" s="246"/>
      <c r="M903" s="246"/>
      <c r="N903" s="246"/>
      <c r="O903" s="246"/>
      <c r="P903" s="246"/>
      <c r="Q903" s="246"/>
      <c r="R903" s="246"/>
      <c r="S903" s="246"/>
      <c r="T903" s="246"/>
      <c r="U903" s="246"/>
      <c r="V903" s="246"/>
      <c r="W903" s="246"/>
    </row>
    <row r="904" spans="1:23" ht="14.1">
      <c r="A904" s="246"/>
      <c r="B904" s="246"/>
      <c r="C904" s="246"/>
      <c r="D904" s="246"/>
      <c r="E904" s="246"/>
      <c r="F904" s="246"/>
      <c r="G904" s="246"/>
      <c r="H904" s="246"/>
      <c r="I904" s="246"/>
      <c r="J904" s="246"/>
      <c r="K904" s="246"/>
      <c r="L904" s="246"/>
      <c r="M904" s="246"/>
      <c r="N904" s="246"/>
      <c r="O904" s="246"/>
      <c r="P904" s="246"/>
      <c r="Q904" s="246"/>
      <c r="R904" s="246"/>
      <c r="S904" s="246"/>
      <c r="T904" s="246"/>
      <c r="U904" s="246"/>
      <c r="V904" s="246"/>
      <c r="W904" s="246"/>
    </row>
    <row r="905" spans="1:23" ht="14.1">
      <c r="A905" s="246"/>
      <c r="B905" s="246"/>
      <c r="C905" s="246"/>
      <c r="D905" s="246"/>
      <c r="E905" s="246"/>
      <c r="F905" s="246"/>
      <c r="G905" s="246"/>
      <c r="H905" s="246"/>
      <c r="I905" s="246"/>
      <c r="J905" s="246"/>
      <c r="K905" s="246"/>
      <c r="L905" s="246"/>
      <c r="M905" s="246"/>
      <c r="N905" s="246"/>
      <c r="O905" s="246"/>
      <c r="P905" s="246"/>
      <c r="Q905" s="246"/>
      <c r="R905" s="246"/>
      <c r="S905" s="246"/>
      <c r="T905" s="246"/>
      <c r="U905" s="246"/>
      <c r="V905" s="246"/>
      <c r="W905" s="246"/>
    </row>
    <row r="906" spans="1:23" ht="14.1">
      <c r="A906" s="246"/>
      <c r="B906" s="246"/>
      <c r="C906" s="246"/>
      <c r="D906" s="246"/>
      <c r="E906" s="246"/>
      <c r="F906" s="246"/>
      <c r="G906" s="246"/>
      <c r="H906" s="246"/>
      <c r="I906" s="246"/>
      <c r="J906" s="246"/>
      <c r="K906" s="246"/>
      <c r="L906" s="246"/>
      <c r="M906" s="246"/>
      <c r="N906" s="246"/>
      <c r="O906" s="246"/>
      <c r="P906" s="246"/>
      <c r="Q906" s="246"/>
      <c r="R906" s="246"/>
      <c r="S906" s="246"/>
      <c r="T906" s="246"/>
      <c r="U906" s="246"/>
      <c r="V906" s="246"/>
      <c r="W906" s="246"/>
    </row>
    <row r="907" spans="1:23" ht="14.1">
      <c r="A907" s="246"/>
      <c r="B907" s="246"/>
      <c r="C907" s="246"/>
      <c r="D907" s="246"/>
      <c r="E907" s="246"/>
      <c r="F907" s="246"/>
      <c r="G907" s="246"/>
      <c r="H907" s="246"/>
      <c r="I907" s="246"/>
      <c r="J907" s="246"/>
      <c r="K907" s="246"/>
      <c r="L907" s="246"/>
      <c r="M907" s="246"/>
      <c r="N907" s="246"/>
      <c r="O907" s="246"/>
      <c r="P907" s="246"/>
      <c r="Q907" s="246"/>
      <c r="R907" s="246"/>
      <c r="S907" s="246"/>
      <c r="T907" s="246"/>
      <c r="U907" s="246"/>
      <c r="V907" s="246"/>
      <c r="W907" s="246"/>
    </row>
    <row r="908" spans="1:23" ht="14.1">
      <c r="A908" s="246"/>
      <c r="B908" s="246"/>
      <c r="C908" s="246"/>
      <c r="D908" s="246"/>
      <c r="E908" s="246"/>
      <c r="F908" s="246"/>
      <c r="G908" s="246"/>
      <c r="H908" s="246"/>
      <c r="I908" s="246"/>
      <c r="J908" s="246"/>
      <c r="K908" s="246"/>
      <c r="L908" s="246"/>
      <c r="M908" s="246"/>
      <c r="N908" s="246"/>
      <c r="O908" s="246"/>
      <c r="P908" s="246"/>
      <c r="Q908" s="246"/>
      <c r="R908" s="246"/>
      <c r="S908" s="246"/>
      <c r="T908" s="246"/>
      <c r="U908" s="246"/>
      <c r="V908" s="246"/>
      <c r="W908" s="246"/>
    </row>
    <row r="909" spans="1:23" ht="14.1">
      <c r="A909" s="246"/>
      <c r="B909" s="246"/>
      <c r="C909" s="246"/>
      <c r="D909" s="246"/>
      <c r="E909" s="246"/>
      <c r="F909" s="246"/>
      <c r="G909" s="246"/>
      <c r="H909" s="246"/>
      <c r="I909" s="246"/>
      <c r="J909" s="246"/>
      <c r="K909" s="246"/>
      <c r="L909" s="246"/>
      <c r="M909" s="246"/>
      <c r="N909" s="246"/>
      <c r="O909" s="246"/>
      <c r="P909" s="246"/>
      <c r="Q909" s="246"/>
      <c r="R909" s="246"/>
      <c r="S909" s="246"/>
      <c r="T909" s="246"/>
      <c r="U909" s="246"/>
      <c r="V909" s="246"/>
      <c r="W909" s="246"/>
    </row>
    <row r="910" spans="1:23" ht="14.1">
      <c r="A910" s="246"/>
      <c r="B910" s="246"/>
      <c r="C910" s="246"/>
      <c r="D910" s="246"/>
      <c r="E910" s="246"/>
      <c r="F910" s="246"/>
      <c r="G910" s="246"/>
      <c r="H910" s="246"/>
      <c r="I910" s="246"/>
      <c r="J910" s="246"/>
      <c r="K910" s="246"/>
      <c r="L910" s="246"/>
      <c r="M910" s="246"/>
      <c r="N910" s="246"/>
      <c r="O910" s="246"/>
      <c r="P910" s="246"/>
      <c r="Q910" s="246"/>
      <c r="R910" s="246"/>
      <c r="S910" s="246"/>
      <c r="T910" s="246"/>
      <c r="U910" s="246"/>
      <c r="V910" s="246"/>
      <c r="W910" s="246"/>
    </row>
    <row r="911" spans="1:23" ht="14.1">
      <c r="A911" s="246"/>
      <c r="B911" s="246"/>
      <c r="C911" s="246"/>
      <c r="D911" s="246"/>
      <c r="E911" s="246"/>
      <c r="F911" s="246"/>
      <c r="G911" s="246"/>
      <c r="H911" s="246"/>
      <c r="I911" s="246"/>
      <c r="J911" s="246"/>
      <c r="K911" s="246"/>
      <c r="L911" s="246"/>
      <c r="M911" s="246"/>
      <c r="N911" s="246"/>
      <c r="O911" s="246"/>
      <c r="P911" s="246"/>
      <c r="Q911" s="246"/>
      <c r="R911" s="246"/>
      <c r="S911" s="246"/>
      <c r="T911" s="246"/>
      <c r="U911" s="246"/>
      <c r="V911" s="246"/>
      <c r="W911" s="246"/>
    </row>
    <row r="912" spans="1:23" ht="14.1">
      <c r="A912" s="246"/>
      <c r="B912" s="246"/>
      <c r="C912" s="246"/>
      <c r="D912" s="246"/>
      <c r="E912" s="246"/>
      <c r="F912" s="246"/>
      <c r="G912" s="246"/>
      <c r="H912" s="246"/>
      <c r="I912" s="246"/>
      <c r="J912" s="246"/>
      <c r="K912" s="246"/>
      <c r="L912" s="246"/>
      <c r="M912" s="246"/>
      <c r="N912" s="246"/>
      <c r="O912" s="246"/>
      <c r="P912" s="246"/>
      <c r="Q912" s="246"/>
      <c r="R912" s="246"/>
      <c r="S912" s="246"/>
      <c r="T912" s="246"/>
      <c r="U912" s="246"/>
      <c r="V912" s="246"/>
      <c r="W912" s="246"/>
    </row>
    <row r="913" spans="1:23" ht="14.1">
      <c r="A913" s="246"/>
      <c r="B913" s="246"/>
      <c r="C913" s="246"/>
      <c r="D913" s="246"/>
      <c r="E913" s="246"/>
      <c r="F913" s="246"/>
      <c r="G913" s="246"/>
      <c r="H913" s="246"/>
      <c r="I913" s="246"/>
      <c r="J913" s="246"/>
      <c r="K913" s="246"/>
      <c r="L913" s="246"/>
      <c r="M913" s="246"/>
      <c r="N913" s="246"/>
      <c r="O913" s="246"/>
      <c r="P913" s="246"/>
      <c r="Q913" s="246"/>
      <c r="R913" s="246"/>
      <c r="S913" s="246"/>
      <c r="T913" s="246"/>
      <c r="U913" s="246"/>
      <c r="V913" s="246"/>
      <c r="W913" s="246"/>
    </row>
    <row r="914" spans="1:23" ht="14.1">
      <c r="A914" s="246"/>
      <c r="B914" s="246"/>
      <c r="C914" s="246"/>
      <c r="D914" s="246"/>
      <c r="E914" s="246"/>
      <c r="F914" s="246"/>
      <c r="G914" s="246"/>
      <c r="H914" s="246"/>
      <c r="I914" s="246"/>
      <c r="J914" s="246"/>
      <c r="K914" s="246"/>
      <c r="L914" s="246"/>
      <c r="M914" s="246"/>
      <c r="N914" s="246"/>
      <c r="O914" s="246"/>
      <c r="P914" s="246"/>
      <c r="Q914" s="246"/>
      <c r="R914" s="246"/>
      <c r="S914" s="246"/>
      <c r="T914" s="246"/>
      <c r="U914" s="246"/>
      <c r="V914" s="246"/>
      <c r="W914" s="246"/>
    </row>
    <row r="915" spans="1:23" ht="14.1">
      <c r="A915" s="246"/>
      <c r="B915" s="246"/>
      <c r="C915" s="246"/>
      <c r="D915" s="246"/>
      <c r="E915" s="246"/>
      <c r="F915" s="246"/>
      <c r="G915" s="246"/>
      <c r="H915" s="246"/>
      <c r="I915" s="246"/>
      <c r="J915" s="246"/>
      <c r="K915" s="246"/>
      <c r="L915" s="246"/>
      <c r="M915" s="246"/>
      <c r="N915" s="246"/>
      <c r="O915" s="246"/>
      <c r="P915" s="246"/>
      <c r="Q915" s="246"/>
      <c r="R915" s="246"/>
      <c r="S915" s="246"/>
      <c r="T915" s="246"/>
      <c r="U915" s="246"/>
      <c r="V915" s="246"/>
      <c r="W915" s="246"/>
    </row>
    <row r="916" spans="1:23" ht="14.1">
      <c r="A916" s="246"/>
      <c r="B916" s="246"/>
      <c r="C916" s="246"/>
      <c r="D916" s="246"/>
      <c r="E916" s="246"/>
      <c r="F916" s="246"/>
      <c r="G916" s="246"/>
      <c r="H916" s="246"/>
      <c r="I916" s="246"/>
      <c r="J916" s="246"/>
      <c r="K916" s="246"/>
      <c r="L916" s="246"/>
      <c r="M916" s="246"/>
      <c r="N916" s="246"/>
      <c r="O916" s="246"/>
      <c r="P916" s="246"/>
      <c r="Q916" s="246"/>
      <c r="R916" s="246"/>
      <c r="S916" s="246"/>
      <c r="T916" s="246"/>
      <c r="U916" s="246"/>
      <c r="V916" s="246"/>
      <c r="W916" s="246"/>
    </row>
    <row r="917" spans="1:23" ht="14.1">
      <c r="A917" s="246"/>
      <c r="B917" s="246"/>
      <c r="C917" s="246"/>
      <c r="D917" s="246"/>
      <c r="E917" s="246"/>
      <c r="F917" s="246"/>
      <c r="G917" s="246"/>
      <c r="H917" s="246"/>
      <c r="I917" s="246"/>
      <c r="J917" s="246"/>
      <c r="K917" s="246"/>
      <c r="L917" s="246"/>
      <c r="M917" s="246"/>
      <c r="N917" s="246"/>
      <c r="O917" s="246"/>
      <c r="P917" s="246"/>
      <c r="Q917" s="246"/>
      <c r="R917" s="246"/>
      <c r="S917" s="246"/>
      <c r="T917" s="246"/>
      <c r="U917" s="246"/>
      <c r="V917" s="246"/>
      <c r="W917" s="246"/>
    </row>
    <row r="918" spans="1:23" ht="14.1">
      <c r="A918" s="246"/>
      <c r="B918" s="246"/>
      <c r="C918" s="246"/>
      <c r="D918" s="246"/>
      <c r="E918" s="246"/>
      <c r="F918" s="246"/>
      <c r="G918" s="246"/>
      <c r="H918" s="246"/>
      <c r="I918" s="246"/>
      <c r="J918" s="246"/>
      <c r="K918" s="246"/>
      <c r="L918" s="246"/>
      <c r="M918" s="246"/>
      <c r="N918" s="246"/>
      <c r="O918" s="246"/>
      <c r="P918" s="246"/>
      <c r="Q918" s="246"/>
      <c r="R918" s="246"/>
      <c r="S918" s="246"/>
      <c r="T918" s="246"/>
      <c r="U918" s="246"/>
      <c r="V918" s="246"/>
      <c r="W918" s="246"/>
    </row>
    <row r="919" spans="1:23" ht="14.1">
      <c r="A919" s="246"/>
      <c r="B919" s="246"/>
      <c r="C919" s="246"/>
      <c r="D919" s="246"/>
      <c r="E919" s="246"/>
      <c r="F919" s="246"/>
      <c r="G919" s="246"/>
      <c r="H919" s="246"/>
      <c r="I919" s="246"/>
      <c r="J919" s="246"/>
      <c r="K919" s="246"/>
      <c r="L919" s="246"/>
      <c r="M919" s="246"/>
      <c r="N919" s="246"/>
      <c r="O919" s="246"/>
      <c r="P919" s="246"/>
      <c r="Q919" s="246"/>
      <c r="R919" s="246"/>
      <c r="S919" s="246"/>
      <c r="T919" s="246"/>
      <c r="U919" s="246"/>
      <c r="V919" s="246"/>
      <c r="W919" s="246"/>
    </row>
    <row r="920" spans="1:23" ht="14.1">
      <c r="A920" s="246"/>
      <c r="B920" s="246"/>
      <c r="C920" s="246"/>
      <c r="D920" s="246"/>
      <c r="E920" s="246"/>
      <c r="F920" s="246"/>
      <c r="G920" s="246"/>
      <c r="H920" s="246"/>
      <c r="I920" s="246"/>
      <c r="J920" s="246"/>
      <c r="K920" s="246"/>
      <c r="L920" s="246"/>
      <c r="M920" s="246"/>
      <c r="N920" s="246"/>
      <c r="O920" s="246"/>
      <c r="P920" s="246"/>
      <c r="Q920" s="246"/>
      <c r="R920" s="246"/>
      <c r="S920" s="246"/>
      <c r="T920" s="246"/>
      <c r="U920" s="246"/>
      <c r="V920" s="246"/>
      <c r="W920" s="246"/>
    </row>
    <row r="921" spans="1:23" ht="14.1">
      <c r="A921" s="246"/>
      <c r="B921" s="246"/>
      <c r="C921" s="246"/>
      <c r="D921" s="246"/>
      <c r="E921" s="246"/>
      <c r="F921" s="246"/>
      <c r="G921" s="246"/>
      <c r="H921" s="246"/>
      <c r="I921" s="246"/>
      <c r="J921" s="246"/>
      <c r="K921" s="246"/>
      <c r="L921" s="246"/>
      <c r="M921" s="246"/>
      <c r="N921" s="246"/>
      <c r="O921" s="246"/>
      <c r="P921" s="246"/>
      <c r="Q921" s="246"/>
      <c r="R921" s="246"/>
      <c r="S921" s="246"/>
      <c r="T921" s="246"/>
      <c r="U921" s="246"/>
      <c r="V921" s="246"/>
      <c r="W921" s="246"/>
    </row>
    <row r="922" spans="1:23" ht="14.1">
      <c r="A922" s="246"/>
      <c r="B922" s="246"/>
      <c r="C922" s="246"/>
      <c r="D922" s="246"/>
      <c r="E922" s="246"/>
      <c r="F922" s="246"/>
      <c r="G922" s="246"/>
      <c r="H922" s="246"/>
      <c r="I922" s="246"/>
      <c r="J922" s="246"/>
      <c r="K922" s="246"/>
      <c r="L922" s="246"/>
      <c r="M922" s="246"/>
      <c r="N922" s="246"/>
      <c r="O922" s="246"/>
      <c r="P922" s="246"/>
      <c r="Q922" s="246"/>
      <c r="R922" s="246"/>
      <c r="S922" s="246"/>
      <c r="T922" s="246"/>
      <c r="U922" s="246"/>
      <c r="V922" s="246"/>
      <c r="W922" s="246"/>
    </row>
    <row r="923" spans="1:23" ht="14.1">
      <c r="A923" s="246"/>
      <c r="B923" s="246"/>
      <c r="C923" s="246"/>
      <c r="D923" s="246"/>
      <c r="E923" s="246"/>
      <c r="F923" s="246"/>
      <c r="G923" s="246"/>
      <c r="H923" s="246"/>
      <c r="I923" s="246"/>
      <c r="J923" s="246"/>
      <c r="K923" s="246"/>
      <c r="L923" s="246"/>
      <c r="M923" s="246"/>
      <c r="N923" s="246"/>
      <c r="O923" s="246"/>
      <c r="P923" s="246"/>
      <c r="Q923" s="246"/>
      <c r="R923" s="246"/>
      <c r="S923" s="246"/>
      <c r="T923" s="246"/>
      <c r="U923" s="246"/>
      <c r="V923" s="246"/>
      <c r="W923" s="246"/>
    </row>
    <row r="924" spans="1:23" ht="14.1">
      <c r="A924" s="246"/>
      <c r="B924" s="246"/>
      <c r="C924" s="246"/>
      <c r="D924" s="246"/>
      <c r="E924" s="246"/>
      <c r="F924" s="246"/>
      <c r="G924" s="246"/>
      <c r="H924" s="246"/>
      <c r="I924" s="246"/>
      <c r="J924" s="246"/>
      <c r="K924" s="246"/>
      <c r="L924" s="246"/>
      <c r="M924" s="246"/>
      <c r="N924" s="246"/>
      <c r="O924" s="246"/>
      <c r="P924" s="246"/>
      <c r="Q924" s="246"/>
      <c r="R924" s="246"/>
      <c r="S924" s="246"/>
      <c r="T924" s="246"/>
      <c r="U924" s="246"/>
      <c r="V924" s="246"/>
      <c r="W924" s="246"/>
    </row>
    <row r="925" spans="1:23" ht="14.1">
      <c r="A925" s="246"/>
      <c r="B925" s="246"/>
      <c r="C925" s="246"/>
      <c r="D925" s="246"/>
      <c r="E925" s="246"/>
      <c r="F925" s="246"/>
      <c r="G925" s="246"/>
      <c r="H925" s="246"/>
      <c r="I925" s="246"/>
      <c r="J925" s="246"/>
      <c r="K925" s="246"/>
      <c r="L925" s="246"/>
      <c r="M925" s="246"/>
      <c r="N925" s="246"/>
      <c r="O925" s="246"/>
      <c r="P925" s="246"/>
      <c r="Q925" s="246"/>
      <c r="R925" s="246"/>
      <c r="S925" s="246"/>
      <c r="T925" s="246"/>
      <c r="U925" s="246"/>
      <c r="V925" s="246"/>
      <c r="W925" s="246"/>
    </row>
    <row r="926" spans="1:23" ht="14.1">
      <c r="A926" s="246"/>
      <c r="B926" s="246"/>
      <c r="C926" s="246"/>
      <c r="D926" s="246"/>
      <c r="E926" s="246"/>
      <c r="F926" s="246"/>
      <c r="G926" s="246"/>
      <c r="H926" s="246"/>
      <c r="I926" s="246"/>
      <c r="J926" s="246"/>
      <c r="K926" s="246"/>
      <c r="L926" s="246"/>
      <c r="M926" s="246"/>
      <c r="N926" s="246"/>
      <c r="O926" s="246"/>
      <c r="P926" s="246"/>
      <c r="Q926" s="246"/>
      <c r="R926" s="246"/>
      <c r="S926" s="246"/>
      <c r="T926" s="246"/>
      <c r="U926" s="246"/>
      <c r="V926" s="246"/>
      <c r="W926" s="246"/>
    </row>
    <row r="927" spans="1:23" ht="14.1">
      <c r="A927" s="246"/>
      <c r="B927" s="246"/>
      <c r="C927" s="246"/>
      <c r="D927" s="246"/>
      <c r="E927" s="246"/>
      <c r="F927" s="246"/>
      <c r="G927" s="246"/>
      <c r="H927" s="246"/>
      <c r="I927" s="246"/>
      <c r="J927" s="246"/>
      <c r="K927" s="246"/>
      <c r="L927" s="246"/>
      <c r="M927" s="246"/>
      <c r="N927" s="246"/>
      <c r="O927" s="246"/>
      <c r="P927" s="246"/>
      <c r="Q927" s="246"/>
      <c r="R927" s="246"/>
      <c r="S927" s="246"/>
      <c r="T927" s="246"/>
      <c r="U927" s="246"/>
      <c r="V927" s="246"/>
      <c r="W927" s="246"/>
    </row>
    <row r="928" spans="1:23" ht="14.1">
      <c r="A928" s="246"/>
      <c r="B928" s="246"/>
      <c r="C928" s="246"/>
      <c r="D928" s="246"/>
      <c r="E928" s="246"/>
      <c r="F928" s="246"/>
      <c r="G928" s="246"/>
      <c r="H928" s="246"/>
      <c r="I928" s="246"/>
      <c r="J928" s="246"/>
      <c r="K928" s="246"/>
      <c r="L928" s="246"/>
      <c r="M928" s="246"/>
      <c r="N928" s="246"/>
      <c r="O928" s="246"/>
      <c r="P928" s="246"/>
      <c r="Q928" s="246"/>
      <c r="R928" s="246"/>
      <c r="S928" s="246"/>
      <c r="T928" s="246"/>
      <c r="U928" s="246"/>
      <c r="V928" s="246"/>
      <c r="W928" s="246"/>
    </row>
    <row r="929" spans="1:23" ht="14.1">
      <c r="A929" s="246"/>
      <c r="B929" s="246"/>
      <c r="C929" s="246"/>
      <c r="D929" s="246"/>
      <c r="E929" s="246"/>
      <c r="F929" s="246"/>
      <c r="G929" s="246"/>
      <c r="H929" s="246"/>
      <c r="I929" s="246"/>
      <c r="J929" s="246"/>
      <c r="K929" s="246"/>
      <c r="L929" s="246"/>
      <c r="M929" s="246"/>
      <c r="N929" s="246"/>
      <c r="O929" s="246"/>
      <c r="P929" s="246"/>
      <c r="Q929" s="246"/>
      <c r="R929" s="246"/>
      <c r="S929" s="246"/>
      <c r="T929" s="246"/>
      <c r="U929" s="246"/>
      <c r="V929" s="246"/>
      <c r="W929" s="246"/>
    </row>
    <row r="930" spans="1:23" ht="14.1">
      <c r="A930" s="246"/>
      <c r="B930" s="246"/>
      <c r="C930" s="246"/>
      <c r="D930" s="246"/>
      <c r="E930" s="246"/>
      <c r="F930" s="246"/>
      <c r="G930" s="246"/>
      <c r="H930" s="246"/>
      <c r="I930" s="246"/>
      <c r="J930" s="246"/>
      <c r="K930" s="246"/>
      <c r="L930" s="246"/>
      <c r="M930" s="246"/>
      <c r="N930" s="246"/>
      <c r="O930" s="246"/>
      <c r="P930" s="246"/>
      <c r="Q930" s="246"/>
      <c r="R930" s="246"/>
      <c r="S930" s="246"/>
      <c r="T930" s="246"/>
      <c r="U930" s="246"/>
      <c r="V930" s="246"/>
      <c r="W930" s="246"/>
    </row>
    <row r="931" spans="1:23" ht="14.1">
      <c r="A931" s="246"/>
      <c r="B931" s="246"/>
      <c r="C931" s="246"/>
      <c r="D931" s="246"/>
      <c r="E931" s="246"/>
      <c r="F931" s="246"/>
      <c r="G931" s="246"/>
      <c r="H931" s="246"/>
      <c r="I931" s="246"/>
      <c r="J931" s="246"/>
      <c r="K931" s="246"/>
      <c r="L931" s="246"/>
      <c r="M931" s="246"/>
      <c r="N931" s="246"/>
      <c r="O931" s="246"/>
      <c r="P931" s="246"/>
      <c r="Q931" s="246"/>
      <c r="R931" s="246"/>
      <c r="S931" s="246"/>
      <c r="T931" s="246"/>
      <c r="U931" s="246"/>
      <c r="V931" s="246"/>
      <c r="W931" s="246"/>
    </row>
    <row r="932" spans="1:23" ht="14.1">
      <c r="A932" s="246"/>
      <c r="B932" s="246"/>
      <c r="C932" s="246"/>
      <c r="D932" s="246"/>
      <c r="E932" s="246"/>
      <c r="F932" s="246"/>
      <c r="G932" s="246"/>
      <c r="H932" s="246"/>
      <c r="I932" s="246"/>
      <c r="J932" s="246"/>
      <c r="K932" s="246"/>
      <c r="L932" s="246"/>
      <c r="M932" s="246"/>
      <c r="N932" s="246"/>
      <c r="O932" s="246"/>
      <c r="P932" s="246"/>
      <c r="Q932" s="246"/>
      <c r="R932" s="246"/>
      <c r="S932" s="246"/>
      <c r="T932" s="246"/>
      <c r="U932" s="246"/>
      <c r="V932" s="246"/>
      <c r="W932" s="246"/>
    </row>
    <row r="933" spans="1:23" ht="14.1">
      <c r="A933" s="246"/>
      <c r="B933" s="246"/>
      <c r="C933" s="246"/>
      <c r="D933" s="246"/>
      <c r="E933" s="246"/>
      <c r="F933" s="246"/>
      <c r="G933" s="246"/>
      <c r="H933" s="246"/>
      <c r="I933" s="246"/>
      <c r="J933" s="246"/>
      <c r="K933" s="246"/>
      <c r="L933" s="246"/>
      <c r="M933" s="246"/>
      <c r="N933" s="246"/>
      <c r="O933" s="246"/>
      <c r="P933" s="246"/>
      <c r="Q933" s="246"/>
      <c r="R933" s="246"/>
      <c r="S933" s="246"/>
      <c r="T933" s="246"/>
      <c r="U933" s="246"/>
      <c r="V933" s="246"/>
      <c r="W933" s="246"/>
    </row>
    <row r="934" spans="1:23" ht="14.1">
      <c r="A934" s="246"/>
      <c r="B934" s="246"/>
      <c r="C934" s="246"/>
      <c r="D934" s="246"/>
      <c r="E934" s="246"/>
      <c r="F934" s="246"/>
      <c r="G934" s="246"/>
      <c r="H934" s="246"/>
      <c r="I934" s="246"/>
      <c r="J934" s="246"/>
      <c r="K934" s="246"/>
      <c r="L934" s="246"/>
      <c r="M934" s="246"/>
      <c r="N934" s="246"/>
      <c r="O934" s="246"/>
      <c r="P934" s="246"/>
      <c r="Q934" s="246"/>
      <c r="R934" s="246"/>
      <c r="S934" s="246"/>
      <c r="T934" s="246"/>
      <c r="U934" s="246"/>
      <c r="V934" s="246"/>
      <c r="W934" s="246"/>
    </row>
    <row r="935" spans="1:23" ht="14.1">
      <c r="A935" s="246"/>
      <c r="B935" s="246"/>
      <c r="C935" s="246"/>
      <c r="D935" s="246"/>
      <c r="E935" s="246"/>
      <c r="F935" s="246"/>
      <c r="G935" s="246"/>
      <c r="H935" s="246"/>
      <c r="I935" s="246"/>
      <c r="J935" s="246"/>
      <c r="K935" s="246"/>
      <c r="L935" s="246"/>
      <c r="M935" s="246"/>
      <c r="N935" s="246"/>
      <c r="O935" s="246"/>
      <c r="P935" s="246"/>
      <c r="Q935" s="246"/>
      <c r="R935" s="246"/>
      <c r="S935" s="246"/>
      <c r="T935" s="246"/>
      <c r="U935" s="246"/>
      <c r="V935" s="246"/>
      <c r="W935" s="246"/>
    </row>
    <row r="936" spans="1:23" ht="14.1">
      <c r="A936" s="246"/>
      <c r="B936" s="246"/>
      <c r="C936" s="246"/>
      <c r="D936" s="246"/>
      <c r="E936" s="246"/>
      <c r="F936" s="246"/>
      <c r="G936" s="246"/>
      <c r="H936" s="246"/>
      <c r="I936" s="246"/>
      <c r="J936" s="246"/>
      <c r="K936" s="246"/>
      <c r="L936" s="246"/>
      <c r="M936" s="246"/>
      <c r="N936" s="246"/>
      <c r="O936" s="246"/>
      <c r="P936" s="246"/>
      <c r="Q936" s="246"/>
      <c r="R936" s="246"/>
      <c r="S936" s="246"/>
      <c r="T936" s="246"/>
      <c r="U936" s="246"/>
      <c r="V936" s="246"/>
      <c r="W936" s="246"/>
    </row>
    <row r="937" spans="1:23" ht="14.1">
      <c r="A937" s="246"/>
      <c r="B937" s="246"/>
      <c r="C937" s="246"/>
      <c r="D937" s="246"/>
      <c r="E937" s="246"/>
      <c r="F937" s="246"/>
      <c r="G937" s="246"/>
      <c r="H937" s="246"/>
      <c r="I937" s="246"/>
      <c r="J937" s="246"/>
      <c r="K937" s="246"/>
      <c r="L937" s="246"/>
      <c r="M937" s="246"/>
      <c r="N937" s="246"/>
      <c r="O937" s="246"/>
      <c r="P937" s="246"/>
      <c r="Q937" s="246"/>
      <c r="R937" s="246"/>
      <c r="S937" s="246"/>
      <c r="T937" s="246"/>
      <c r="U937" s="246"/>
      <c r="V937" s="246"/>
      <c r="W937" s="246"/>
    </row>
    <row r="938" spans="1:23" ht="14.1">
      <c r="A938" s="246"/>
      <c r="B938" s="246"/>
      <c r="C938" s="246"/>
      <c r="D938" s="246"/>
      <c r="E938" s="246"/>
      <c r="F938" s="246"/>
      <c r="G938" s="246"/>
      <c r="H938" s="246"/>
      <c r="I938" s="246"/>
      <c r="J938" s="246"/>
      <c r="K938" s="246"/>
      <c r="L938" s="246"/>
      <c r="M938" s="246"/>
      <c r="N938" s="246"/>
      <c r="O938" s="246"/>
      <c r="P938" s="246"/>
      <c r="Q938" s="246"/>
      <c r="R938" s="246"/>
      <c r="S938" s="246"/>
      <c r="T938" s="246"/>
      <c r="U938" s="246"/>
      <c r="V938" s="246"/>
      <c r="W938" s="246"/>
    </row>
    <row r="939" spans="1:23" ht="14.1">
      <c r="A939" s="246"/>
      <c r="B939" s="246"/>
      <c r="C939" s="246"/>
      <c r="D939" s="246"/>
      <c r="E939" s="246"/>
      <c r="F939" s="246"/>
      <c r="G939" s="246"/>
      <c r="H939" s="246"/>
      <c r="I939" s="246"/>
      <c r="J939" s="246"/>
      <c r="K939" s="246"/>
      <c r="L939" s="246"/>
      <c r="M939" s="246"/>
      <c r="N939" s="246"/>
      <c r="O939" s="246"/>
      <c r="P939" s="246"/>
      <c r="Q939" s="246"/>
      <c r="R939" s="246"/>
      <c r="S939" s="246"/>
      <c r="T939" s="246"/>
      <c r="U939" s="246"/>
      <c r="V939" s="246"/>
      <c r="W939" s="246"/>
    </row>
    <row r="940" spans="1:23" ht="14.1">
      <c r="A940" s="246"/>
      <c r="B940" s="246"/>
      <c r="C940" s="246"/>
      <c r="D940" s="246"/>
      <c r="E940" s="246"/>
      <c r="F940" s="246"/>
      <c r="G940" s="246"/>
      <c r="H940" s="246"/>
      <c r="I940" s="246"/>
      <c r="J940" s="246"/>
      <c r="K940" s="246"/>
      <c r="L940" s="246"/>
      <c r="M940" s="246"/>
      <c r="N940" s="246"/>
      <c r="O940" s="246"/>
      <c r="P940" s="246"/>
      <c r="Q940" s="246"/>
      <c r="R940" s="246"/>
      <c r="S940" s="246"/>
      <c r="T940" s="246"/>
      <c r="U940" s="246"/>
      <c r="V940" s="246"/>
      <c r="W940" s="246"/>
    </row>
    <row r="941" spans="1:23" ht="14.1">
      <c r="A941" s="246"/>
      <c r="B941" s="246"/>
      <c r="C941" s="246"/>
      <c r="D941" s="246"/>
      <c r="E941" s="246"/>
      <c r="F941" s="246"/>
      <c r="G941" s="246"/>
      <c r="H941" s="246"/>
      <c r="I941" s="246"/>
      <c r="J941" s="246"/>
      <c r="K941" s="246"/>
      <c r="L941" s="246"/>
      <c r="M941" s="246"/>
      <c r="N941" s="246"/>
      <c r="O941" s="246"/>
      <c r="P941" s="246"/>
      <c r="Q941" s="246"/>
      <c r="R941" s="246"/>
      <c r="S941" s="246"/>
      <c r="T941" s="246"/>
      <c r="U941" s="246"/>
      <c r="V941" s="246"/>
      <c r="W941" s="246"/>
    </row>
    <row r="942" spans="1:23" ht="14.1">
      <c r="A942" s="246"/>
      <c r="B942" s="246"/>
      <c r="C942" s="246"/>
      <c r="D942" s="246"/>
      <c r="E942" s="246"/>
      <c r="F942" s="246"/>
      <c r="G942" s="246"/>
      <c r="H942" s="246"/>
      <c r="I942" s="246"/>
      <c r="J942" s="246"/>
      <c r="K942" s="246"/>
      <c r="L942" s="246"/>
      <c r="M942" s="246"/>
      <c r="N942" s="246"/>
      <c r="O942" s="246"/>
      <c r="P942" s="246"/>
      <c r="Q942" s="246"/>
      <c r="R942" s="246"/>
      <c r="S942" s="246"/>
      <c r="T942" s="246"/>
      <c r="U942" s="246"/>
      <c r="V942" s="246"/>
      <c r="W942" s="246"/>
    </row>
    <row r="943" spans="1:23" ht="14.1">
      <c r="A943" s="246"/>
      <c r="B943" s="246"/>
      <c r="C943" s="246"/>
      <c r="D943" s="246"/>
      <c r="E943" s="246"/>
      <c r="F943" s="246"/>
      <c r="G943" s="246"/>
      <c r="H943" s="246"/>
      <c r="I943" s="246"/>
      <c r="J943" s="246"/>
      <c r="K943" s="246"/>
      <c r="L943" s="246"/>
      <c r="M943" s="246"/>
      <c r="N943" s="246"/>
      <c r="O943" s="246"/>
      <c r="P943" s="246"/>
      <c r="Q943" s="246"/>
      <c r="R943" s="246"/>
      <c r="S943" s="246"/>
      <c r="T943" s="246"/>
      <c r="U943" s="246"/>
      <c r="V943" s="246"/>
      <c r="W943" s="246"/>
    </row>
    <row r="944" spans="1:23" ht="14.1">
      <c r="A944" s="246"/>
      <c r="B944" s="246"/>
      <c r="C944" s="246"/>
      <c r="D944" s="246"/>
      <c r="E944" s="246"/>
      <c r="F944" s="246"/>
      <c r="G944" s="246"/>
      <c r="H944" s="246"/>
      <c r="I944" s="246"/>
      <c r="J944" s="246"/>
      <c r="K944" s="246"/>
      <c r="L944" s="246"/>
      <c r="M944" s="246"/>
      <c r="N944" s="246"/>
      <c r="O944" s="246"/>
      <c r="P944" s="246"/>
      <c r="Q944" s="246"/>
      <c r="R944" s="246"/>
      <c r="S944" s="246"/>
      <c r="T944" s="246"/>
      <c r="U944" s="246"/>
      <c r="V944" s="246"/>
      <c r="W944" s="246"/>
    </row>
    <row r="945" spans="1:23" ht="14.1">
      <c r="A945" s="246"/>
      <c r="B945" s="246"/>
      <c r="C945" s="246"/>
      <c r="D945" s="246"/>
      <c r="E945" s="246"/>
      <c r="F945" s="246"/>
      <c r="G945" s="246"/>
      <c r="H945" s="246"/>
      <c r="I945" s="246"/>
      <c r="J945" s="246"/>
      <c r="K945" s="246"/>
      <c r="L945" s="246"/>
      <c r="M945" s="246"/>
      <c r="N945" s="246"/>
      <c r="O945" s="246"/>
      <c r="P945" s="246"/>
      <c r="Q945" s="246"/>
      <c r="R945" s="246"/>
      <c r="S945" s="246"/>
      <c r="T945" s="246"/>
      <c r="U945" s="246"/>
      <c r="V945" s="246"/>
      <c r="W945" s="246"/>
    </row>
    <row r="946" spans="1:23" ht="14.1">
      <c r="A946" s="246"/>
      <c r="B946" s="246"/>
      <c r="C946" s="246"/>
      <c r="D946" s="246"/>
      <c r="E946" s="246"/>
      <c r="F946" s="246"/>
      <c r="G946" s="246"/>
      <c r="H946" s="246"/>
      <c r="I946" s="246"/>
      <c r="J946" s="246"/>
      <c r="K946" s="246"/>
      <c r="L946" s="246"/>
      <c r="M946" s="246"/>
      <c r="N946" s="246"/>
      <c r="O946" s="246"/>
      <c r="P946" s="246"/>
      <c r="Q946" s="246"/>
      <c r="R946" s="246"/>
      <c r="S946" s="246"/>
      <c r="T946" s="246"/>
      <c r="U946" s="246"/>
      <c r="V946" s="246"/>
      <c r="W946" s="246"/>
    </row>
    <row r="947" spans="1:23" ht="14.1">
      <c r="A947" s="246"/>
      <c r="B947" s="246"/>
      <c r="C947" s="246"/>
      <c r="D947" s="246"/>
      <c r="E947" s="246"/>
      <c r="F947" s="246"/>
      <c r="G947" s="246"/>
      <c r="H947" s="246"/>
      <c r="I947" s="246"/>
      <c r="J947" s="246"/>
      <c r="K947" s="246"/>
      <c r="L947" s="246"/>
      <c r="M947" s="246"/>
      <c r="N947" s="246"/>
      <c r="O947" s="246"/>
      <c r="P947" s="246"/>
      <c r="Q947" s="246"/>
      <c r="R947" s="246"/>
      <c r="S947" s="246"/>
      <c r="T947" s="246"/>
      <c r="U947" s="246"/>
      <c r="V947" s="246"/>
      <c r="W947" s="246"/>
    </row>
    <row r="948" spans="1:23" ht="14.1">
      <c r="A948" s="246"/>
      <c r="B948" s="246"/>
      <c r="C948" s="246"/>
      <c r="D948" s="246"/>
      <c r="E948" s="246"/>
      <c r="F948" s="246"/>
      <c r="G948" s="246"/>
      <c r="H948" s="246"/>
      <c r="I948" s="246"/>
      <c r="J948" s="246"/>
      <c r="K948" s="246"/>
      <c r="L948" s="246"/>
      <c r="M948" s="246"/>
      <c r="N948" s="246"/>
      <c r="O948" s="246"/>
      <c r="P948" s="246"/>
      <c r="Q948" s="246"/>
      <c r="R948" s="246"/>
      <c r="S948" s="246"/>
      <c r="T948" s="246"/>
      <c r="U948" s="246"/>
      <c r="V948" s="246"/>
      <c r="W948" s="246"/>
    </row>
    <row r="949" spans="1:23" ht="14.1">
      <c r="A949" s="246"/>
      <c r="B949" s="246"/>
      <c r="C949" s="246"/>
      <c r="D949" s="246"/>
      <c r="E949" s="246"/>
      <c r="F949" s="246"/>
      <c r="G949" s="246"/>
      <c r="H949" s="246"/>
      <c r="I949" s="246"/>
      <c r="J949" s="246"/>
      <c r="K949" s="246"/>
      <c r="L949" s="246"/>
      <c r="M949" s="246"/>
      <c r="N949" s="246"/>
      <c r="O949" s="246"/>
      <c r="P949" s="246"/>
      <c r="Q949" s="246"/>
      <c r="R949" s="246"/>
      <c r="S949" s="246"/>
      <c r="T949" s="246"/>
      <c r="U949" s="246"/>
      <c r="V949" s="246"/>
      <c r="W949" s="246"/>
    </row>
    <row r="950" spans="1:23" ht="14.1">
      <c r="A950" s="246"/>
      <c r="B950" s="246"/>
      <c r="C950" s="246"/>
      <c r="D950" s="246"/>
      <c r="E950" s="246"/>
      <c r="F950" s="246"/>
      <c r="G950" s="246"/>
      <c r="H950" s="246"/>
      <c r="I950" s="246"/>
      <c r="J950" s="246"/>
      <c r="K950" s="246"/>
      <c r="L950" s="246"/>
      <c r="M950" s="246"/>
      <c r="N950" s="246"/>
      <c r="O950" s="246"/>
      <c r="P950" s="246"/>
      <c r="Q950" s="246"/>
      <c r="R950" s="246"/>
      <c r="S950" s="246"/>
      <c r="T950" s="246"/>
      <c r="U950" s="246"/>
      <c r="V950" s="246"/>
      <c r="W950" s="246"/>
    </row>
    <row r="951" spans="1:23" ht="14.1">
      <c r="A951" s="246"/>
      <c r="B951" s="246"/>
      <c r="C951" s="246"/>
      <c r="D951" s="246"/>
      <c r="E951" s="246"/>
      <c r="F951" s="246"/>
      <c r="G951" s="246"/>
      <c r="H951" s="246"/>
      <c r="I951" s="246"/>
      <c r="J951" s="246"/>
      <c r="K951" s="246"/>
      <c r="L951" s="246"/>
      <c r="M951" s="246"/>
      <c r="N951" s="246"/>
      <c r="O951" s="246"/>
      <c r="P951" s="246"/>
      <c r="Q951" s="246"/>
      <c r="R951" s="246"/>
      <c r="S951" s="246"/>
      <c r="T951" s="246"/>
      <c r="U951" s="246"/>
      <c r="V951" s="246"/>
      <c r="W951" s="246"/>
    </row>
    <row r="952" spans="1:23" ht="14.1">
      <c r="A952" s="246"/>
      <c r="B952" s="246"/>
      <c r="C952" s="246"/>
      <c r="D952" s="246"/>
      <c r="E952" s="246"/>
      <c r="F952" s="246"/>
      <c r="G952" s="246"/>
      <c r="H952" s="246"/>
      <c r="I952" s="246"/>
      <c r="J952" s="246"/>
      <c r="K952" s="246"/>
      <c r="L952" s="246"/>
      <c r="M952" s="246"/>
      <c r="N952" s="246"/>
      <c r="O952" s="246"/>
      <c r="P952" s="246"/>
      <c r="Q952" s="246"/>
      <c r="R952" s="246"/>
      <c r="S952" s="246"/>
      <c r="T952" s="246"/>
      <c r="U952" s="246"/>
      <c r="V952" s="246"/>
      <c r="W952" s="246"/>
    </row>
    <row r="953" spans="1:23" ht="14.1">
      <c r="A953" s="246"/>
      <c r="B953" s="246"/>
      <c r="C953" s="246"/>
      <c r="D953" s="246"/>
      <c r="E953" s="246"/>
      <c r="F953" s="246"/>
      <c r="G953" s="246"/>
      <c r="H953" s="246"/>
      <c r="I953" s="246"/>
      <c r="J953" s="246"/>
      <c r="K953" s="246"/>
      <c r="L953" s="246"/>
      <c r="M953" s="246"/>
      <c r="N953" s="246"/>
      <c r="O953" s="246"/>
      <c r="P953" s="246"/>
      <c r="Q953" s="246"/>
      <c r="R953" s="246"/>
      <c r="S953" s="246"/>
      <c r="T953" s="246"/>
      <c r="U953" s="246"/>
      <c r="V953" s="246"/>
      <c r="W953" s="246"/>
    </row>
    <row r="954" spans="1:23" ht="14.1">
      <c r="A954" s="246"/>
      <c r="B954" s="246"/>
      <c r="C954" s="246"/>
      <c r="D954" s="246"/>
      <c r="E954" s="246"/>
      <c r="F954" s="246"/>
      <c r="G954" s="246"/>
      <c r="H954" s="246"/>
      <c r="I954" s="246"/>
      <c r="J954" s="246"/>
      <c r="K954" s="246"/>
      <c r="L954" s="246"/>
      <c r="M954" s="246"/>
      <c r="N954" s="246"/>
      <c r="O954" s="246"/>
      <c r="P954" s="246"/>
      <c r="Q954" s="246"/>
      <c r="R954" s="246"/>
      <c r="S954" s="246"/>
      <c r="T954" s="246"/>
      <c r="U954" s="246"/>
      <c r="V954" s="246"/>
      <c r="W954" s="246"/>
    </row>
    <row r="955" spans="1:23" ht="14.1">
      <c r="A955" s="246"/>
      <c r="B955" s="246"/>
      <c r="C955" s="246"/>
      <c r="D955" s="246"/>
      <c r="E955" s="246"/>
      <c r="F955" s="246"/>
      <c r="G955" s="246"/>
      <c r="H955" s="246"/>
      <c r="I955" s="246"/>
      <c r="J955" s="246"/>
      <c r="K955" s="246"/>
      <c r="L955" s="246"/>
      <c r="M955" s="246"/>
      <c r="N955" s="246"/>
      <c r="O955" s="246"/>
      <c r="P955" s="246"/>
      <c r="Q955" s="246"/>
      <c r="R955" s="246"/>
      <c r="S955" s="246"/>
      <c r="T955" s="246"/>
      <c r="U955" s="246"/>
      <c r="V955" s="246"/>
      <c r="W955" s="246"/>
    </row>
    <row r="956" spans="1:23" ht="14.1">
      <c r="A956" s="246"/>
      <c r="B956" s="246"/>
      <c r="C956" s="246"/>
      <c r="D956" s="246"/>
      <c r="E956" s="246"/>
      <c r="F956" s="246"/>
      <c r="G956" s="246"/>
      <c r="H956" s="246"/>
      <c r="I956" s="246"/>
      <c r="J956" s="246"/>
      <c r="K956" s="246"/>
      <c r="L956" s="246"/>
      <c r="M956" s="246"/>
      <c r="N956" s="246"/>
      <c r="O956" s="246"/>
      <c r="P956" s="246"/>
      <c r="Q956" s="246"/>
      <c r="R956" s="246"/>
      <c r="S956" s="246"/>
      <c r="T956" s="246"/>
      <c r="U956" s="246"/>
      <c r="V956" s="246"/>
      <c r="W956" s="246"/>
    </row>
    <row r="957" spans="1:23" ht="14.1">
      <c r="A957" s="246"/>
      <c r="B957" s="246"/>
      <c r="C957" s="246"/>
      <c r="D957" s="246"/>
      <c r="E957" s="246"/>
      <c r="F957" s="246"/>
      <c r="G957" s="246"/>
      <c r="H957" s="246"/>
      <c r="I957" s="246"/>
      <c r="J957" s="246"/>
      <c r="K957" s="246"/>
      <c r="L957" s="246"/>
      <c r="M957" s="246"/>
      <c r="N957" s="246"/>
      <c r="O957" s="246"/>
      <c r="P957" s="246"/>
      <c r="Q957" s="246"/>
      <c r="R957" s="246"/>
      <c r="S957" s="246"/>
      <c r="T957" s="246"/>
      <c r="U957" s="246"/>
      <c r="V957" s="246"/>
      <c r="W957" s="246"/>
    </row>
    <row r="958" spans="1:23" ht="14.1">
      <c r="A958" s="246"/>
      <c r="B958" s="246"/>
      <c r="C958" s="246"/>
      <c r="D958" s="246"/>
      <c r="E958" s="246"/>
      <c r="F958" s="246"/>
      <c r="G958" s="246"/>
      <c r="H958" s="246"/>
      <c r="I958" s="246"/>
      <c r="J958" s="246"/>
      <c r="K958" s="246"/>
      <c r="L958" s="246"/>
      <c r="M958" s="246"/>
      <c r="N958" s="246"/>
      <c r="O958" s="246"/>
      <c r="P958" s="246"/>
      <c r="Q958" s="246"/>
      <c r="R958" s="246"/>
      <c r="S958" s="246"/>
      <c r="T958" s="246"/>
      <c r="U958" s="246"/>
      <c r="V958" s="246"/>
      <c r="W958" s="246"/>
    </row>
    <row r="959" spans="1:23" ht="14.1">
      <c r="A959" s="246"/>
      <c r="B959" s="246"/>
      <c r="C959" s="246"/>
      <c r="D959" s="246"/>
      <c r="E959" s="246"/>
      <c r="F959" s="246"/>
      <c r="G959" s="246"/>
      <c r="H959" s="246"/>
      <c r="I959" s="246"/>
      <c r="J959" s="246"/>
      <c r="K959" s="246"/>
      <c r="L959" s="246"/>
      <c r="M959" s="246"/>
      <c r="N959" s="246"/>
      <c r="O959" s="246"/>
      <c r="P959" s="246"/>
      <c r="Q959" s="246"/>
      <c r="R959" s="246"/>
      <c r="S959" s="246"/>
      <c r="T959" s="246"/>
      <c r="U959" s="246"/>
      <c r="V959" s="246"/>
      <c r="W959" s="246"/>
    </row>
    <row r="960" spans="1:23" ht="14.1">
      <c r="A960" s="246"/>
      <c r="B960" s="246"/>
      <c r="C960" s="246"/>
      <c r="D960" s="246"/>
      <c r="E960" s="246"/>
      <c r="F960" s="246"/>
      <c r="G960" s="246"/>
      <c r="H960" s="246"/>
      <c r="I960" s="246"/>
      <c r="J960" s="246"/>
      <c r="K960" s="246"/>
      <c r="L960" s="246"/>
      <c r="M960" s="246"/>
      <c r="N960" s="246"/>
      <c r="O960" s="246"/>
      <c r="P960" s="246"/>
      <c r="Q960" s="246"/>
      <c r="R960" s="246"/>
      <c r="S960" s="246"/>
      <c r="T960" s="246"/>
      <c r="U960" s="246"/>
      <c r="V960" s="246"/>
      <c r="W960" s="246"/>
    </row>
    <row r="961" spans="1:23" ht="14.1">
      <c r="A961" s="246"/>
      <c r="B961" s="246"/>
      <c r="C961" s="246"/>
      <c r="D961" s="246"/>
      <c r="E961" s="246"/>
      <c r="F961" s="246"/>
      <c r="G961" s="246"/>
      <c r="H961" s="246"/>
      <c r="I961" s="246"/>
      <c r="J961" s="246"/>
      <c r="K961" s="246"/>
      <c r="L961" s="246"/>
      <c r="M961" s="246"/>
      <c r="N961" s="246"/>
      <c r="O961" s="246"/>
      <c r="P961" s="246"/>
      <c r="Q961" s="246"/>
      <c r="R961" s="246"/>
      <c r="S961" s="246"/>
      <c r="T961" s="246"/>
      <c r="U961" s="246"/>
      <c r="V961" s="246"/>
      <c r="W961" s="246"/>
    </row>
    <row r="962" spans="1:23" ht="14.1">
      <c r="A962" s="246"/>
      <c r="B962" s="246"/>
      <c r="C962" s="246"/>
      <c r="D962" s="246"/>
      <c r="E962" s="246"/>
      <c r="F962" s="246"/>
      <c r="G962" s="246"/>
      <c r="H962" s="246"/>
      <c r="I962" s="246"/>
      <c r="J962" s="246"/>
      <c r="K962" s="246"/>
      <c r="L962" s="246"/>
      <c r="M962" s="246"/>
      <c r="N962" s="246"/>
      <c r="O962" s="246"/>
      <c r="P962" s="246"/>
      <c r="Q962" s="246"/>
      <c r="R962" s="246"/>
      <c r="S962" s="246"/>
      <c r="T962" s="246"/>
      <c r="U962" s="246"/>
      <c r="V962" s="246"/>
      <c r="W962" s="246"/>
    </row>
    <row r="963" spans="1:23" ht="14.1">
      <c r="A963" s="246"/>
      <c r="B963" s="246"/>
      <c r="C963" s="246"/>
      <c r="D963" s="246"/>
      <c r="E963" s="246"/>
      <c r="F963" s="246"/>
      <c r="G963" s="246"/>
      <c r="H963" s="246"/>
      <c r="I963" s="246"/>
      <c r="J963" s="246"/>
      <c r="K963" s="246"/>
      <c r="L963" s="246"/>
      <c r="M963" s="246"/>
      <c r="N963" s="246"/>
      <c r="O963" s="246"/>
      <c r="P963" s="246"/>
      <c r="Q963" s="246"/>
      <c r="R963" s="246"/>
      <c r="S963" s="246"/>
      <c r="T963" s="246"/>
      <c r="U963" s="246"/>
      <c r="V963" s="246"/>
      <c r="W963" s="246"/>
    </row>
  </sheetData>
  <protectedRanges>
    <protectedRange algorithmName="SHA-512" hashValue="j3XsBJ/4oW7THc1pniNLw8XRBsgESbQ857IwPu949UcSVPY96V3DWuZX1U2Ec93m6DuuFDc7tboDDTyMEKyTDQ==" saltValue="X+TUyFS1zuOqoTMBESWM/A==" spinCount="100000" sqref="T1:W1048576" name="Scoring_2_1"/>
    <protectedRange algorithmName="SHA-512" hashValue="hMq1DBbiST668jQyDIjIdbBnNW/u/dnbrQHZfHWR7uIKwZIiBO+5ViwdHPKc92t7W7d7IST1EqGe60eXCoNiBQ==" saltValue="NLiPFIp7sPxnbiXS647sLw==" spinCount="100000" sqref="C1:N1048576" name="CN_2_1"/>
    <protectedRange algorithmName="SHA-512" hashValue="VeZxzcLzQLMY74mwZ3DEb7CD93dWi64TdZtCudah6V3/NiExsNLX6eMmYvZ1d+Bvt41C3C+VTL2soEmQak61mw==" saltValue="v5uT1IpTW7cftqGrkR6zIQ==" spinCount="100000" sqref="A2:A995" name="ID_2_1"/>
  </protectedRanges>
  <phoneticPr fontId="2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7D4BE0-3281-4FD2-8021-4BAAF9014175}">
          <x14:formula1>
            <xm:f>'Auto Responses'!$J$27:$J$29</xm:f>
          </x14:formula1>
          <xm:sqref>K3:K334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A37" sqref="A37"/>
    </sheetView>
  </sheetViews>
  <sheetFormatPr defaultColWidth="0" defaultRowHeight="15.75" customHeight="1" zeroHeight="1"/>
  <cols>
    <col min="1" max="1" width="52.69921875" style="11" customWidth="1"/>
    <col min="2" max="2" width="19.59765625" style="11" customWidth="1"/>
    <col min="3" max="3" width="2.59765625" style="257" customWidth="1"/>
    <col min="4" max="4" width="78.09765625" style="11" customWidth="1"/>
    <col min="5" max="5" width="2.59765625" style="259" customWidth="1"/>
    <col min="6" max="6" width="101.69921875" style="11" customWidth="1"/>
    <col min="7" max="7" width="2.59765625" style="259" customWidth="1"/>
    <col min="8" max="8" width="73" style="11" customWidth="1"/>
    <col min="9" max="9" width="2.59765625" style="259" customWidth="1"/>
    <col min="10" max="10" width="14.59765625" style="11" customWidth="1"/>
    <col min="11" max="11" width="2.59765625" style="259" customWidth="1"/>
    <col min="12" max="12" width="14.59765625" style="11" customWidth="1"/>
    <col min="13" max="13" width="2.59765625" style="259" customWidth="1"/>
    <col min="14" max="14" width="8.796875" style="11" customWidth="1"/>
    <col min="15" max="15" width="40.09765625" style="11" bestFit="1" customWidth="1"/>
    <col min="16" max="17" width="8.796875" style="11" customWidth="1"/>
    <col min="18" max="34" width="0" style="11" hidden="1" customWidth="1"/>
    <col min="35" max="16384" width="8.796875" style="11" hidden="1"/>
  </cols>
  <sheetData>
    <row r="1" spans="1:34" ht="15.75" hidden="1" customHeight="1">
      <c r="A1" s="274" t="s">
        <v>1635</v>
      </c>
    </row>
    <row r="2" spans="1:34" ht="12.95">
      <c r="A2" s="13" t="s">
        <v>1636</v>
      </c>
      <c r="B2" s="13" t="s">
        <v>1637</v>
      </c>
      <c r="C2" s="256"/>
      <c r="D2" s="13" t="s">
        <v>3</v>
      </c>
      <c r="E2" s="258"/>
      <c r="F2" s="13" t="s">
        <v>1638</v>
      </c>
      <c r="G2" s="258"/>
      <c r="H2" s="13" t="s">
        <v>1639</v>
      </c>
      <c r="I2" s="258"/>
      <c r="J2" s="110" t="s">
        <v>1640</v>
      </c>
      <c r="K2" s="262"/>
      <c r="L2" s="110" t="s">
        <v>1641</v>
      </c>
      <c r="M2" s="262"/>
      <c r="N2" s="110" t="s">
        <v>1642</v>
      </c>
      <c r="P2" s="79"/>
      <c r="Q2" s="13"/>
      <c r="R2" s="13"/>
      <c r="S2" s="13"/>
      <c r="T2" s="13"/>
      <c r="U2" s="13"/>
      <c r="V2" s="13"/>
      <c r="W2" s="13"/>
      <c r="X2" s="13"/>
      <c r="Y2" s="13"/>
      <c r="Z2" s="13"/>
      <c r="AA2" s="13"/>
      <c r="AB2" s="13"/>
      <c r="AC2" s="13"/>
      <c r="AD2" s="13"/>
      <c r="AE2" s="13"/>
      <c r="AF2" s="13"/>
      <c r="AG2" s="13"/>
      <c r="AH2" s="13"/>
    </row>
    <row r="3" spans="1:34" ht="12.95">
      <c r="A3" s="12" t="s">
        <v>1643</v>
      </c>
      <c r="B3" s="12" t="s">
        <v>1644</v>
      </c>
      <c r="D3" s="12" t="s">
        <v>1645</v>
      </c>
      <c r="F3" s="12" t="s">
        <v>1646</v>
      </c>
      <c r="H3" s="236" t="s">
        <v>1647</v>
      </c>
      <c r="I3" s="260"/>
      <c r="J3" s="11" t="s">
        <v>27</v>
      </c>
      <c r="L3" s="11" t="s">
        <v>1648</v>
      </c>
      <c r="N3" s="111" t="s">
        <v>563</v>
      </c>
      <c r="O3" s="111" t="s">
        <v>1649</v>
      </c>
      <c r="P3" s="112" t="s">
        <v>1650</v>
      </c>
    </row>
    <row r="4" spans="1:34" ht="12.95">
      <c r="A4" s="12" t="s">
        <v>1651</v>
      </c>
      <c r="B4" s="12" t="s">
        <v>1652</v>
      </c>
      <c r="D4" s="12" t="s">
        <v>1653</v>
      </c>
      <c r="F4" s="12" t="s">
        <v>1654</v>
      </c>
      <c r="H4" s="12" t="s">
        <v>1655</v>
      </c>
      <c r="I4" s="261"/>
      <c r="J4" s="11" t="s">
        <v>43</v>
      </c>
      <c r="L4" s="11" t="s">
        <v>1377</v>
      </c>
      <c r="N4" s="11" t="s">
        <v>1656</v>
      </c>
      <c r="O4" s="11" t="s">
        <v>1657</v>
      </c>
      <c r="P4" s="79">
        <f>COUNTIF('(backend scoring)'!$B:$B,'Auto Responses'!$N4)</f>
        <v>9</v>
      </c>
    </row>
    <row r="5" spans="1:34" ht="12.95">
      <c r="A5" s="12" t="s">
        <v>1658</v>
      </c>
      <c r="B5" s="12" t="s">
        <v>1659</v>
      </c>
      <c r="D5" s="12" t="s">
        <v>1660</v>
      </c>
      <c r="F5" s="12" t="s">
        <v>1661</v>
      </c>
      <c r="H5" s="12" t="s">
        <v>1662</v>
      </c>
      <c r="I5" s="261"/>
      <c r="L5" s="11" t="s">
        <v>1663</v>
      </c>
      <c r="N5" s="11" t="s">
        <v>520</v>
      </c>
      <c r="O5" s="11" t="s">
        <v>1664</v>
      </c>
      <c r="P5" s="79">
        <f>COUNTIF('(backend scoring)'!$B:$B,'Auto Responses'!$N5)</f>
        <v>5</v>
      </c>
    </row>
    <row r="6" spans="1:34" ht="12.95">
      <c r="A6" s="12" t="s">
        <v>1665</v>
      </c>
      <c r="B6" s="12" t="s">
        <v>1666</v>
      </c>
      <c r="D6" s="12" t="s">
        <v>1667</v>
      </c>
      <c r="F6" s="12" t="s">
        <v>1668</v>
      </c>
      <c r="L6" s="11" t="s">
        <v>57</v>
      </c>
      <c r="N6" s="11" t="s">
        <v>1669</v>
      </c>
      <c r="O6" s="11" t="s">
        <v>1670</v>
      </c>
      <c r="P6" s="79">
        <f>COUNTIF('(backend scoring)'!$B:$B,'Auto Responses'!$N6)</f>
        <v>8</v>
      </c>
    </row>
    <row r="7" spans="1:34" ht="12.95">
      <c r="A7" s="12" t="s">
        <v>1671</v>
      </c>
      <c r="B7" s="12" t="s">
        <v>1672</v>
      </c>
      <c r="D7" s="12" t="s">
        <v>1673</v>
      </c>
      <c r="F7" s="12" t="s">
        <v>1674</v>
      </c>
      <c r="J7" s="11" t="s">
        <v>1675</v>
      </c>
      <c r="L7" s="11" t="s">
        <v>1676</v>
      </c>
      <c r="N7" s="11" t="s">
        <v>521</v>
      </c>
      <c r="O7" s="11" t="s">
        <v>1677</v>
      </c>
      <c r="P7" s="79">
        <f>COUNTIF('(backend scoring)'!$B:$B,'Auto Responses'!$N7)</f>
        <v>7</v>
      </c>
    </row>
    <row r="8" spans="1:34" ht="12.95">
      <c r="A8" s="12" t="s">
        <v>1678</v>
      </c>
      <c r="B8" s="12" t="s">
        <v>1679</v>
      </c>
      <c r="D8" s="11" t="s">
        <v>1680</v>
      </c>
      <c r="F8" s="11" t="s">
        <v>1681</v>
      </c>
      <c r="J8" s="11" t="s">
        <v>1682</v>
      </c>
      <c r="L8" s="11" t="s">
        <v>1683</v>
      </c>
      <c r="N8" s="11" t="s">
        <v>536</v>
      </c>
      <c r="O8" s="11" t="s">
        <v>1684</v>
      </c>
      <c r="P8" s="79">
        <f>COUNTIF('(backend scoring)'!$B:$B,'Auto Responses'!$N8)</f>
        <v>18</v>
      </c>
    </row>
    <row r="9" spans="1:34" ht="12.95">
      <c r="A9" s="12" t="s">
        <v>1685</v>
      </c>
      <c r="B9" s="12" t="s">
        <v>1686</v>
      </c>
      <c r="D9" s="11" t="s">
        <v>1687</v>
      </c>
      <c r="L9" s="11" t="s">
        <v>1410</v>
      </c>
      <c r="N9" s="11" t="s">
        <v>522</v>
      </c>
      <c r="O9" s="11" t="s">
        <v>1688</v>
      </c>
      <c r="P9" s="79">
        <f>COUNTIF('(backend scoring)'!$B:$B,'Auto Responses'!$N9)</f>
        <v>5</v>
      </c>
    </row>
    <row r="10" spans="1:34" ht="12.95">
      <c r="A10" s="12" t="s">
        <v>1689</v>
      </c>
      <c r="B10" s="12" t="s">
        <v>1690</v>
      </c>
      <c r="N10" s="11" t="s">
        <v>532</v>
      </c>
      <c r="O10" s="11" t="s">
        <v>1691</v>
      </c>
      <c r="P10" s="79">
        <f>COUNTIF('(backend scoring)'!$B:$B,'Auto Responses'!$N10)</f>
        <v>9</v>
      </c>
    </row>
    <row r="11" spans="1:34" ht="12.95">
      <c r="A11" s="12" t="s">
        <v>1692</v>
      </c>
      <c r="B11" s="12" t="s">
        <v>1693</v>
      </c>
      <c r="J11" s="11" t="s">
        <v>636</v>
      </c>
      <c r="N11" s="11" t="s">
        <v>527</v>
      </c>
      <c r="O11" s="11" t="s">
        <v>1694</v>
      </c>
      <c r="P11" s="79">
        <f>COUNTIF('(backend scoring)'!$B:$B,'Auto Responses'!$N11)</f>
        <v>14</v>
      </c>
    </row>
    <row r="12" spans="1:34" ht="12.95">
      <c r="A12" s="12" t="s">
        <v>1695</v>
      </c>
      <c r="B12" s="12" t="s">
        <v>1696</v>
      </c>
      <c r="F12" s="12"/>
      <c r="J12" s="11" t="s">
        <v>692</v>
      </c>
      <c r="N12" s="11" t="s">
        <v>525</v>
      </c>
      <c r="O12" s="11" t="s">
        <v>1697</v>
      </c>
      <c r="P12" s="79">
        <f>COUNTIF('(backend scoring)'!$B:$B,'Auto Responses'!$N12)</f>
        <v>18</v>
      </c>
    </row>
    <row r="13" spans="1:34" ht="12.95">
      <c r="A13" s="12" t="s">
        <v>1698</v>
      </c>
      <c r="B13" s="12" t="s">
        <v>1699</v>
      </c>
      <c r="F13" s="12"/>
      <c r="J13" s="11" t="s">
        <v>642</v>
      </c>
      <c r="N13" s="11" t="s">
        <v>523</v>
      </c>
      <c r="O13" s="11" t="s">
        <v>1700</v>
      </c>
      <c r="P13" s="79">
        <f>COUNTIF('(backend scoring)'!$B:$B,'Auto Responses'!$N13)</f>
        <v>16</v>
      </c>
    </row>
    <row r="14" spans="1:34" ht="12.95">
      <c r="A14" s="12" t="s">
        <v>662</v>
      </c>
      <c r="B14" s="12" t="s">
        <v>1701</v>
      </c>
      <c r="J14" s="11" t="s">
        <v>1702</v>
      </c>
      <c r="N14" s="11" t="s">
        <v>526</v>
      </c>
      <c r="O14" s="11" t="s">
        <v>1703</v>
      </c>
      <c r="P14" s="79">
        <f>COUNTIF('(backend scoring)'!$B:$B,'Auto Responses'!$N14)</f>
        <v>23</v>
      </c>
    </row>
    <row r="15" spans="1:34" ht="12.95">
      <c r="A15" s="12" t="s">
        <v>661</v>
      </c>
      <c r="B15" s="12" t="s">
        <v>1704</v>
      </c>
      <c r="N15" s="11" t="s">
        <v>528</v>
      </c>
      <c r="O15" s="11" t="s">
        <v>1705</v>
      </c>
      <c r="P15" s="79">
        <f>COUNTIF('(backend scoring)'!$B:$B,'Auto Responses'!$N15)</f>
        <v>16</v>
      </c>
    </row>
    <row r="16" spans="1:34" ht="12.95">
      <c r="A16" s="12" t="s">
        <v>1706</v>
      </c>
      <c r="B16" s="12" t="s">
        <v>1707</v>
      </c>
      <c r="N16" s="11" t="s">
        <v>529</v>
      </c>
      <c r="O16" s="11" t="s">
        <v>1708</v>
      </c>
      <c r="P16" s="79">
        <f>COUNTIF('(backend scoring)'!$B:$B,'Auto Responses'!$N16)</f>
        <v>11</v>
      </c>
    </row>
    <row r="17" spans="1:20" ht="12.95">
      <c r="A17" s="12" t="s">
        <v>1709</v>
      </c>
      <c r="B17" s="12" t="s">
        <v>1710</v>
      </c>
      <c r="J17" s="11" t="s">
        <v>1711</v>
      </c>
      <c r="N17" s="11" t="s">
        <v>524</v>
      </c>
      <c r="O17" s="11" t="s">
        <v>1712</v>
      </c>
      <c r="P17" s="79">
        <f>COUNTIF('(backend scoring)'!$B:$B,'Auto Responses'!$N17)</f>
        <v>15</v>
      </c>
    </row>
    <row r="18" spans="1:20" ht="12.95">
      <c r="A18" s="12" t="s">
        <v>1713</v>
      </c>
      <c r="B18" s="12" t="s">
        <v>1714</v>
      </c>
      <c r="J18" s="11" t="s">
        <v>1715</v>
      </c>
      <c r="N18" s="11" t="s">
        <v>530</v>
      </c>
      <c r="O18" s="11" t="s">
        <v>1716</v>
      </c>
      <c r="P18" s="79">
        <f>COUNTIF('(backend scoring)'!$B:$B,'Auto Responses'!$N18)</f>
        <v>4</v>
      </c>
    </row>
    <row r="19" spans="1:20" ht="12.95">
      <c r="A19" s="12" t="s">
        <v>1717</v>
      </c>
      <c r="B19" s="12" t="s">
        <v>1718</v>
      </c>
      <c r="J19" s="11" t="s">
        <v>1719</v>
      </c>
      <c r="N19" s="11" t="s">
        <v>531</v>
      </c>
      <c r="O19" s="11" t="s">
        <v>1720</v>
      </c>
      <c r="P19" s="79">
        <f>COUNTIF('(backend scoring)'!$B:$B,'Auto Responses'!$N19)</f>
        <v>6</v>
      </c>
    </row>
    <row r="20" spans="1:20" ht="12.95">
      <c r="A20" s="12" t="s">
        <v>1721</v>
      </c>
      <c r="B20" s="12" t="s">
        <v>1722</v>
      </c>
      <c r="J20" s="11" t="s">
        <v>217</v>
      </c>
      <c r="N20" s="11" t="s">
        <v>533</v>
      </c>
      <c r="O20" s="11" t="s">
        <v>1723</v>
      </c>
      <c r="P20" s="79">
        <f>COUNTIF('(backend scoring)'!$B:$B,'Auto Responses'!$N20)</f>
        <v>29</v>
      </c>
    </row>
    <row r="21" spans="1:20" ht="12.95">
      <c r="A21" s="12" t="s">
        <v>1724</v>
      </c>
      <c r="B21" s="12" t="s">
        <v>1725</v>
      </c>
      <c r="J21" s="11" t="s">
        <v>1726</v>
      </c>
      <c r="N21" s="11" t="s">
        <v>534</v>
      </c>
      <c r="O21" s="11" t="s">
        <v>1727</v>
      </c>
      <c r="P21" s="79">
        <f>COUNTIF('(backend scoring)'!$B:$B,'Auto Responses'!$N21)</f>
        <v>12</v>
      </c>
    </row>
    <row r="22" spans="1:20" ht="12.95">
      <c r="A22" s="12" t="s">
        <v>1728</v>
      </c>
      <c r="B22" s="12" t="s">
        <v>1729</v>
      </c>
      <c r="J22" s="11" t="s">
        <v>1730</v>
      </c>
      <c r="N22" s="11" t="s">
        <v>535</v>
      </c>
      <c r="O22" s="11" t="s">
        <v>1731</v>
      </c>
      <c r="P22" s="79">
        <f>COUNTIF('(backend scoring)'!$B:$B,'Auto Responses'!$N22)</f>
        <v>10</v>
      </c>
    </row>
    <row r="23" spans="1:20" ht="12.95">
      <c r="A23" s="12" t="s">
        <v>1732</v>
      </c>
      <c r="B23" s="12" t="s">
        <v>1733</v>
      </c>
      <c r="J23" s="11" t="s">
        <v>1734</v>
      </c>
      <c r="N23" s="11" t="s">
        <v>565</v>
      </c>
      <c r="O23" s="11" t="s">
        <v>1735</v>
      </c>
      <c r="P23" s="79">
        <f>COUNTIF('(backend scoring)'!$B:$B,'Auto Responses'!$N23)</f>
        <v>5</v>
      </c>
    </row>
    <row r="24" spans="1:20" ht="12.95">
      <c r="A24" s="12" t="s">
        <v>1736</v>
      </c>
      <c r="B24" s="12" t="s">
        <v>1737</v>
      </c>
      <c r="N24" s="11" t="s">
        <v>566</v>
      </c>
      <c r="O24" s="11" t="s">
        <v>1738</v>
      </c>
      <c r="P24" s="79">
        <f>COUNTIF('(backend scoring)'!$B:$B,'Auto Responses'!$N24)</f>
        <v>4</v>
      </c>
    </row>
    <row r="25" spans="1:20" ht="12.95">
      <c r="A25" s="12" t="s">
        <v>1739</v>
      </c>
      <c r="B25" s="12" t="s">
        <v>1740</v>
      </c>
      <c r="N25" s="11" t="s">
        <v>567</v>
      </c>
      <c r="O25" s="11" t="s">
        <v>1741</v>
      </c>
      <c r="P25" s="79">
        <f>COUNTIF('(backend scoring)'!$B:$B,'Auto Responses'!$N25)</f>
        <v>3</v>
      </c>
    </row>
    <row r="26" spans="1:20" ht="12.95">
      <c r="A26" s="12" t="s">
        <v>1742</v>
      </c>
      <c r="B26" s="12" t="s">
        <v>1743</v>
      </c>
      <c r="N26" s="11" t="s">
        <v>568</v>
      </c>
      <c r="O26" s="11" t="s">
        <v>1744</v>
      </c>
      <c r="P26" s="79">
        <f>COUNTIF('(backend scoring)'!$B:$B,'Auto Responses'!$N26)</f>
        <v>2</v>
      </c>
    </row>
    <row r="27" spans="1:20" ht="15.75" customHeight="1">
      <c r="A27" s="11" t="s">
        <v>1745</v>
      </c>
      <c r="J27" s="11" t="s">
        <v>638</v>
      </c>
      <c r="N27" s="11" t="s">
        <v>569</v>
      </c>
      <c r="O27" s="11" t="s">
        <v>1746</v>
      </c>
      <c r="P27" s="79">
        <f>COUNTIF('(backend scoring)'!$B:$B,'Auto Responses'!$N27)</f>
        <v>2</v>
      </c>
    </row>
    <row r="28" spans="1:20" ht="15.75" customHeight="1">
      <c r="A28" s="12" t="s">
        <v>1747</v>
      </c>
      <c r="J28" s="11" t="s">
        <v>616</v>
      </c>
      <c r="N28" s="11" t="s">
        <v>570</v>
      </c>
      <c r="O28" s="11" t="s">
        <v>1748</v>
      </c>
      <c r="P28" s="79">
        <f>COUNTIF('(backend scoring)'!$B:$B,'Auto Responses'!$N28)</f>
        <v>8</v>
      </c>
    </row>
    <row r="29" spans="1:20" ht="15.75" customHeight="1">
      <c r="A29" s="12"/>
      <c r="N29" s="11" t="s">
        <v>571</v>
      </c>
      <c r="O29" s="11" t="s">
        <v>1749</v>
      </c>
      <c r="P29" s="79">
        <f>COUNTIF('(backend scoring)'!$B:$B,'Auto Responses'!$N29)</f>
        <v>13</v>
      </c>
    </row>
    <row r="30" spans="1:20" ht="15.75" customHeight="1">
      <c r="A30" s="12"/>
      <c r="N30" s="11" t="s">
        <v>572</v>
      </c>
      <c r="O30" s="11" t="s">
        <v>1750</v>
      </c>
      <c r="P30" s="79">
        <f>COUNTIF('(backend scoring)'!$B:$B,'Auto Responses'!$N30)</f>
        <v>5</v>
      </c>
    </row>
    <row r="31" spans="1:20" ht="15.75" customHeight="1">
      <c r="A31" s="12"/>
      <c r="N31" s="11" t="s">
        <v>573</v>
      </c>
      <c r="O31" s="11" t="s">
        <v>1751</v>
      </c>
      <c r="P31" s="79">
        <f>COUNTIF('(backend scoring)'!$B:$B,'Auto Responses'!$N31)</f>
        <v>15</v>
      </c>
      <c r="T31" s="12"/>
    </row>
    <row r="32" spans="1:20" ht="15.75" customHeight="1">
      <c r="A32" s="12"/>
      <c r="N32" s="11" t="s">
        <v>574</v>
      </c>
      <c r="O32" s="11" t="s">
        <v>1752</v>
      </c>
      <c r="P32" s="79">
        <f>COUNTIF('(backend scoring)'!$B:$B,'Auto Responses'!$N32)</f>
        <v>8</v>
      </c>
    </row>
    <row r="33" spans="1:16" ht="15.75" customHeight="1">
      <c r="N33" s="11" t="s">
        <v>1753</v>
      </c>
      <c r="O33" s="11" t="s">
        <v>1754</v>
      </c>
      <c r="P33" s="79">
        <f>COUNTIF('(backend scoring)'!$B:$B,'Auto Responses'!$N33)</f>
        <v>2</v>
      </c>
    </row>
    <row r="34" spans="1:16" ht="15.75" customHeight="1">
      <c r="A34" s="12"/>
      <c r="N34" s="11" t="s">
        <v>1755</v>
      </c>
      <c r="O34" s="11" t="s">
        <v>1756</v>
      </c>
      <c r="P34" s="79">
        <f>COUNTIF('(backend scoring)'!$B:$B,'Auto Responses'!$N34)</f>
        <v>5</v>
      </c>
    </row>
    <row r="35" spans="1:16" ht="15.75" customHeight="1">
      <c r="A35" s="12"/>
      <c r="N35" s="11" t="s">
        <v>1757</v>
      </c>
      <c r="O35" s="11" t="s">
        <v>1758</v>
      </c>
      <c r="P35" s="79">
        <f>COUNTIF('(backend scoring)'!$B:$B,'Auto Responses'!$N35)</f>
        <v>5</v>
      </c>
    </row>
    <row r="36" spans="1:16" ht="15.75" customHeight="1">
      <c r="A36" s="12" t="s">
        <v>1759</v>
      </c>
      <c r="N36" s="11" t="s">
        <v>1760</v>
      </c>
      <c r="O36" s="11" t="s">
        <v>1761</v>
      </c>
      <c r="P36" s="79">
        <f>COUNTIF('(backend scoring)'!$B:$B,'Auto Responses'!$N36)</f>
        <v>5</v>
      </c>
    </row>
    <row r="37" spans="1:16" ht="15.75" customHeight="1">
      <c r="A37" s="12"/>
      <c r="N37" s="11" t="s">
        <v>1762</v>
      </c>
      <c r="O37" s="11" t="s">
        <v>1763</v>
      </c>
      <c r="P37" s="79">
        <f>COUNTIF('(backend scoring)'!$B:$B,'Auto Responses'!$N37)</f>
        <v>8</v>
      </c>
    </row>
    <row r="38" spans="1:16" ht="15.75" customHeight="1">
      <c r="A38" s="12"/>
      <c r="N38" s="11" t="s">
        <v>1764</v>
      </c>
      <c r="O38" s="11" t="s">
        <v>1765</v>
      </c>
      <c r="P38" s="79">
        <f>COUNTIF('(backend scoring)'!$B:$B,'Auto Responses'!$N38)</f>
        <v>6</v>
      </c>
    </row>
    <row r="39" spans="1:16" ht="15.75" customHeight="1">
      <c r="A39" s="272" t="s">
        <v>422</v>
      </c>
    </row>
    <row r="40" spans="1:16" ht="15.75" hidden="1" customHeight="1">
      <c r="A40" s="12"/>
    </row>
    <row r="41" spans="1:16" ht="15.75" hidden="1" customHeight="1">
      <c r="A41" s="12"/>
    </row>
    <row r="42" spans="1:16" ht="15.75" hidden="1" customHeight="1">
      <c r="A42" s="236"/>
    </row>
    <row r="43" spans="1:16" ht="15.75" hidden="1" customHeight="1">
      <c r="A43" s="12"/>
    </row>
    <row r="44" spans="1:16" ht="15.75" hidden="1" customHeight="1">
      <c r="A44" s="12"/>
    </row>
    <row r="45" spans="1:16" ht="15.75" hidden="1" customHeight="1">
      <c r="A45" s="12"/>
    </row>
    <row r="51" spans="4:4" ht="15.75" hidden="1" customHeight="1">
      <c r="D51" s="237"/>
    </row>
    <row r="52" spans="4:4" ht="15.75" hidden="1" customHeight="1">
      <c r="D52" s="237"/>
    </row>
    <row r="53" spans="4:4" ht="15.75" hidden="1" customHeight="1">
      <c r="D53" s="237"/>
    </row>
    <row r="54" spans="4:4" ht="15.75" hidden="1" customHeight="1">
      <c r="D54" s="237"/>
    </row>
    <row r="55" spans="4:4" ht="15.75" hidden="1" customHeight="1">
      <c r="D55" s="237"/>
    </row>
    <row r="56" spans="4:4" ht="15.75" hidden="1" customHeight="1">
      <c r="D56" s="237"/>
    </row>
    <row r="57" spans="4:4" ht="15.75" hidden="1" customHeight="1">
      <c r="D57" s="237"/>
    </row>
    <row r="58" spans="4:4" ht="15.75" hidden="1" customHeight="1">
      <c r="D58" s="237"/>
    </row>
    <row r="59" spans="4:4" ht="15.75" hidden="1" customHeight="1">
      <c r="D59" s="237"/>
    </row>
    <row r="60" spans="4:4" ht="15.75" hidden="1" customHeight="1">
      <c r="D60" s="237"/>
    </row>
    <row r="61" spans="4:4" ht="15.75" hidden="1" customHeight="1">
      <c r="D61" s="237"/>
    </row>
    <row r="62" spans="4:4" ht="15.75" hidden="1" customHeight="1">
      <c r="D62" s="237"/>
    </row>
    <row r="63" spans="4:4" ht="15.75" hidden="1" customHeight="1">
      <c r="D63" s="237"/>
    </row>
    <row r="64" spans="4:4" ht="15.75" hidden="1" customHeight="1">
      <c r="D64" s="237"/>
    </row>
    <row r="65" spans="4:4" ht="15.75" hidden="1" customHeight="1">
      <c r="D65" s="237"/>
    </row>
  </sheetData>
  <conditionalFormatting sqref="D8">
    <cfRule type="expression" dxfId="0" priority="1">
      <formula>ISNUMBER(FIND("*",#REF!))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E327" activePane="bottomRight" state="frozen"/>
      <selection pane="bottomRight" activeCell="U141" sqref="U141:U333"/>
      <selection pane="bottomLeft" activeCell="A2" sqref="A2"/>
      <selection pane="topRight" activeCell="B1" sqref="B1"/>
    </sheetView>
  </sheetViews>
  <sheetFormatPr defaultColWidth="0" defaultRowHeight="15" zeroHeight="1"/>
  <cols>
    <col min="1" max="1" width="8.796875" style="8" customWidth="1"/>
    <col min="2" max="2" width="0" style="8" hidden="1" customWidth="1"/>
    <col min="3" max="3" width="35.69921875" style="8" customWidth="1"/>
    <col min="4" max="4" width="15.3984375" style="8" customWidth="1"/>
    <col min="5" max="6" width="12.69921875" style="8" customWidth="1"/>
    <col min="7" max="8" width="8.796875" style="8" customWidth="1"/>
    <col min="9" max="10" width="10.8984375" style="8" customWidth="1"/>
    <col min="11" max="11" width="11.19921875" style="8" customWidth="1"/>
    <col min="12" max="12" width="12" style="124" customWidth="1"/>
    <col min="13" max="14" width="13" style="119" customWidth="1"/>
    <col min="15" max="16" width="8.796875" style="119" customWidth="1"/>
    <col min="17" max="22" width="8.796875" style="124" customWidth="1"/>
    <col min="23" max="23" width="8.796875" style="119" customWidth="1"/>
    <col min="24" max="16384" width="8.796875" style="119" hidden="1"/>
  </cols>
  <sheetData>
    <row r="1" spans="1:22" hidden="1">
      <c r="A1" s="275" t="s">
        <v>1766</v>
      </c>
    </row>
    <row r="2" spans="1:22" ht="84">
      <c r="A2" s="120" t="s">
        <v>595</v>
      </c>
      <c r="B2" s="120" t="s">
        <v>1767</v>
      </c>
      <c r="C2" s="120" t="s">
        <v>545</v>
      </c>
      <c r="D2" s="120" t="s">
        <v>604</v>
      </c>
      <c r="E2" s="121" t="s">
        <v>605</v>
      </c>
      <c r="F2" s="121" t="s">
        <v>1768</v>
      </c>
      <c r="G2" s="122" t="s">
        <v>547</v>
      </c>
      <c r="H2" s="122" t="s">
        <v>548</v>
      </c>
      <c r="I2" s="122" t="s">
        <v>549</v>
      </c>
      <c r="J2" s="122" t="s">
        <v>550</v>
      </c>
      <c r="K2" s="122" t="s">
        <v>1769</v>
      </c>
      <c r="L2" s="122" t="s">
        <v>1770</v>
      </c>
      <c r="M2" s="122" t="s">
        <v>1771</v>
      </c>
      <c r="N2" s="122" t="s">
        <v>1772</v>
      </c>
      <c r="O2" s="122" t="s">
        <v>1773</v>
      </c>
      <c r="P2" s="122" t="s">
        <v>1774</v>
      </c>
      <c r="Q2" s="334" t="s">
        <v>1775</v>
      </c>
      <c r="R2" s="334" t="s">
        <v>1776</v>
      </c>
      <c r="S2" s="334" t="s">
        <v>1777</v>
      </c>
      <c r="T2" s="334" t="s">
        <v>1778</v>
      </c>
      <c r="U2" s="334" t="s">
        <v>1779</v>
      </c>
      <c r="V2" s="334" t="s">
        <v>1780</v>
      </c>
    </row>
    <row r="3" spans="1:22" ht="56.1">
      <c r="A3" s="10" t="str">
        <f>Questions!$A3</f>
        <v>GNRL-01</v>
      </c>
      <c r="B3" s="10" t="str">
        <f>LEFT(A3,4)</f>
        <v>GNRL</v>
      </c>
      <c r="C3" s="10" t="str">
        <f>VLOOKUP($A3,Questions!$A$3:$L$333,2,0)&amp;""</f>
        <v>Solution Provider Name</v>
      </c>
      <c r="D3" s="10" t="str">
        <f>VLOOKUP($A3,Questions!$A$3:$L$333,11,0)&amp;""</f>
        <v>NA</v>
      </c>
      <c r="E3" s="10" t="str">
        <f>VLOOKUP($A3,Questions!$A$3:$L$333,12,0)&amp;""</f>
        <v>Not Scored</v>
      </c>
      <c r="F3" s="10" t="str">
        <f>VLOOKUP($A3,'Institution Evaluation'!$A$56:$J$346,3,0)&amp;""</f>
        <v>Optimal Solutions Group, LLC</v>
      </c>
      <c r="G3" s="10" t="str">
        <f>VLOOKUP($A3,'Institution Evaluation'!$A$56:$J$346,6,0)&amp;""</f>
        <v/>
      </c>
      <c r="H3" s="10" t="str">
        <f>VLOOKUP($A3,'Institution Evaluation'!$A$56:$J$346,7,0)&amp;""</f>
        <v/>
      </c>
      <c r="I3" s="10" t="str">
        <f>VLOOKUP($A3,'Institution Evaluation'!$A$56:$J$346,8,0)&amp;""</f>
        <v/>
      </c>
      <c r="J3" s="10" t="str">
        <f>VLOOKUP($A3,'Institution Evaluation'!$A$56:$J$346,9,0)&amp;""</f>
        <v/>
      </c>
      <c r="K3" s="10">
        <f>IF($I3="Critical Importance",20,IF($I3="Minor Importance",5,10))</f>
        <v>10</v>
      </c>
      <c r="L3" s="124" t="str">
        <f>IF($E3="Not Scored", "N/A",IF(AND($D3='Auto Responses'!$J$27,$H3=""),"N/A",IF(AND($D3='Auto Responses'!$J$27,$H3='Auto Responses'!$J$7,),1,IF(AND($D3='Auto Responses'!$J$27,$H3='Auto Responses'!$J$8),0,IF($F3=$G3,1,0)))))</f>
        <v>N/A</v>
      </c>
      <c r="M3" s="10" t="str">
        <f>VLOOKUP($A3,'Institution Evaluation'!$A$56:$J$346,10,0)&amp;""</f>
        <v/>
      </c>
      <c r="N3" s="10">
        <f>IF($J3="Critical Importance",1,IF(AND($J3="",$I3="Critical Importance"),1,0))</f>
        <v>0</v>
      </c>
      <c r="O3" s="124" t="str">
        <f>IF($E3="Not Scored","N/A",IF($J3="",$K3,IF($J3="Minor Importance",5,IF($J3="Standard Importance",10,IF($J3="Critical Importance",20,0)))))</f>
        <v>N/A</v>
      </c>
      <c r="P3" s="124" t="str">
        <f>IF(OR($O3="N/A",$L3="N/A"),"N/A",$O3*$L3)</f>
        <v>N/A</v>
      </c>
      <c r="Q3" s="124">
        <f>IF(M3="TRUE",1,0)</f>
        <v>0</v>
      </c>
      <c r="R3" s="124">
        <f>Q3</f>
        <v>0</v>
      </c>
      <c r="S3" s="124">
        <f>IF(Q3=0,0,R3)</f>
        <v>0</v>
      </c>
      <c r="T3" s="124">
        <f>IF(N3=1,1,0)</f>
        <v>0</v>
      </c>
      <c r="U3" s="124">
        <f>T3</f>
        <v>0</v>
      </c>
      <c r="V3" s="124">
        <f>IF(T3=0,0,U3)</f>
        <v>0</v>
      </c>
    </row>
    <row r="4" spans="1:22" ht="56.1">
      <c r="A4" s="10" t="str">
        <f>Questions!$A4</f>
        <v>GNRL-02</v>
      </c>
      <c r="B4" s="10" t="str">
        <f t="shared" ref="B4:B67" si="0">LEFT(A4,4)</f>
        <v>GNRL</v>
      </c>
      <c r="C4" s="10" t="str">
        <f>VLOOKUP($A4,Questions!$A$3:$L$333,2,0)&amp;""</f>
        <v>Solution Name</v>
      </c>
      <c r="D4" s="10" t="str">
        <f>VLOOKUP($A4,Questions!$A$3:$L$333,11,0)&amp;""</f>
        <v>NA</v>
      </c>
      <c r="E4" s="10" t="str">
        <f>VLOOKUP($A4,Questions!$A$3:$L$333,12,0)&amp;""</f>
        <v>Not Scored</v>
      </c>
      <c r="F4" s="10" t="str">
        <f>VLOOKUP($A4,'Institution Evaluation'!$A$56:$J$346,3,0)&amp;""</f>
        <v>Revelo Software, iAccessible Product</v>
      </c>
      <c r="G4" s="10" t="str">
        <f>VLOOKUP($A4,'Institution Evaluation'!$A$56:$J$346,6,0)&amp;""</f>
        <v/>
      </c>
      <c r="H4" s="10" t="str">
        <f>VLOOKUP($A4,'Institution Evaluation'!$A$56:$J$346,7,0)&amp;""</f>
        <v/>
      </c>
      <c r="I4" s="10" t="str">
        <f>VLOOKUP($A4,'Institution Evaluation'!$A$56:$J$346,8,0)&amp;""</f>
        <v/>
      </c>
      <c r="J4" s="10" t="str">
        <f>VLOOKUP($A4,'Institution Evaluation'!$A$56:$J$346,9,0)&amp;""</f>
        <v/>
      </c>
      <c r="K4" s="10">
        <f t="shared" ref="K4:K67" si="1">IF($I4="Critical Importance",20,IF($I4="Minor Importance",5,10))</f>
        <v>10</v>
      </c>
      <c r="L4" s="124" t="str">
        <f>IF($E4="Not Scored", "N/A",IF(AND($D4='Auto Responses'!$J$27,$H4=""),"N/A",IF(AND($D4='Auto Responses'!$J$27,$H4='Auto Responses'!$J$7,),1,IF(AND($D4='Auto Responses'!$J$27,$H4='Auto Responses'!$J$8),0,IF($F4=$G4,1,0)))))</f>
        <v>N/A</v>
      </c>
      <c r="M4" s="10" t="str">
        <f>VLOOKUP($A4,'Institution Evaluation'!$A$56:$J$346,10,0)&amp;""</f>
        <v/>
      </c>
      <c r="N4" s="10">
        <f t="shared" ref="N4:N67" si="2">IF($J4="Critical Importance",1,IF(AND($J4="",$I4="Critical Importance"),1,0))</f>
        <v>0</v>
      </c>
      <c r="O4" s="124" t="str">
        <f t="shared" ref="O4:O67" si="3">IF($E4="Not Scored","N/A",IF($J4="",$K4,IF($J4="Minor Importance",5,IF($J4="Standard Importance",10,IF($J4="Critical Importance",20,0)))))</f>
        <v>N/A</v>
      </c>
      <c r="P4" s="124" t="str">
        <f t="shared" ref="P4:P67" si="4">IF(OR($O4="N/A",$L4="N/A"),"N/A",$O4*$L4)</f>
        <v>N/A</v>
      </c>
      <c r="Q4" s="124">
        <f t="shared" ref="Q4:Q66" si="5">IF(M4="TRUE",1,0)</f>
        <v>0</v>
      </c>
      <c r="R4" s="124">
        <f>R3+Q4</f>
        <v>0</v>
      </c>
      <c r="S4" s="124">
        <f t="shared" ref="S4:S66" si="6">IF(Q4=0,0,R4)</f>
        <v>0</v>
      </c>
      <c r="T4" s="124">
        <f t="shared" ref="T4:T66" si="7">IF(N4=1,1,0)</f>
        <v>0</v>
      </c>
      <c r="U4" s="124">
        <f>U3+T4</f>
        <v>0</v>
      </c>
      <c r="V4" s="124">
        <f t="shared" ref="V4:V66" si="8">IF(T4=0,0,U4)</f>
        <v>0</v>
      </c>
    </row>
    <row r="5" spans="1:22" ht="84">
      <c r="A5" s="10" t="str">
        <f>Questions!$A5</f>
        <v>GNRL-03</v>
      </c>
      <c r="B5" s="10" t="str">
        <f t="shared" si="0"/>
        <v>GNRL</v>
      </c>
      <c r="C5" s="10" t="str">
        <f>VLOOKUP($A5,Questions!$A$3:$L$333,2,0)&amp;""</f>
        <v>Solution Description</v>
      </c>
      <c r="D5" s="10" t="str">
        <f>VLOOKUP($A5,Questions!$A$3:$L$333,11,0)&amp;""</f>
        <v>NA</v>
      </c>
      <c r="E5" s="10" t="str">
        <f>VLOOKUP($A5,Questions!$A$3:$L$333,12,0)&amp;""</f>
        <v>Not Scored</v>
      </c>
      <c r="F5" s="10" t="str">
        <f>VLOOKUP($A5,'Institution Evaluation'!$A$56:$J$346,3,0)&amp;""</f>
        <v>Enterprise website accessibility and usability testing and reporting Software-as-a-Service</v>
      </c>
      <c r="G5" s="10" t="str">
        <f>VLOOKUP($A5,'Institution Evaluation'!$A$56:$J$346,6,0)&amp;""</f>
        <v/>
      </c>
      <c r="H5" s="10" t="str">
        <f>VLOOKUP($A5,'Institution Evaluation'!$A$56:$J$346,7,0)&amp;""</f>
        <v/>
      </c>
      <c r="I5" s="10" t="str">
        <f>VLOOKUP($A5,'Institution Evaluation'!$A$56:$J$346,8,0)&amp;""</f>
        <v/>
      </c>
      <c r="J5" s="10" t="str">
        <f>VLOOKUP($A5,'Institution Evaluation'!$A$56:$J$346,9,0)&amp;""</f>
        <v/>
      </c>
      <c r="K5" s="10">
        <f t="shared" si="1"/>
        <v>10</v>
      </c>
      <c r="L5" s="124" t="str">
        <f>IF($E5="Not Scored", "N/A",IF(AND($D5='Auto Responses'!$J$27,$H5=""),"N/A",IF(AND($D5='Auto Responses'!$J$27,$H5='Auto Responses'!$J$7,),1,IF(AND($D5='Auto Responses'!$J$27,$H5='Auto Responses'!$J$8),0,IF($F5=$G5,1,0)))))</f>
        <v>N/A</v>
      </c>
      <c r="M5" s="10" t="str">
        <f>VLOOKUP($A5,'Institution Evaluation'!$A$56:$J$346,10,0)&amp;""</f>
        <v/>
      </c>
      <c r="N5" s="10">
        <f t="shared" si="2"/>
        <v>0</v>
      </c>
      <c r="O5" s="124" t="str">
        <f t="shared" si="3"/>
        <v>N/A</v>
      </c>
      <c r="P5" s="124" t="str">
        <f t="shared" si="4"/>
        <v>N/A</v>
      </c>
      <c r="Q5" s="124">
        <f t="shared" si="5"/>
        <v>0</v>
      </c>
      <c r="R5" s="124">
        <f t="shared" ref="R5:R68" si="9">R4+Q5</f>
        <v>0</v>
      </c>
      <c r="S5" s="124">
        <f t="shared" si="6"/>
        <v>0</v>
      </c>
      <c r="T5" s="124">
        <f t="shared" si="7"/>
        <v>0</v>
      </c>
      <c r="U5" s="124">
        <f t="shared" ref="U5:U68" si="10">U4+T5</f>
        <v>0</v>
      </c>
      <c r="V5" s="124">
        <f t="shared" si="8"/>
        <v>0</v>
      </c>
    </row>
    <row r="6" spans="1:22" ht="56.1">
      <c r="A6" s="10" t="str">
        <f>Questions!$A6</f>
        <v>GNRL-04</v>
      </c>
      <c r="B6" s="10" t="str">
        <f t="shared" si="0"/>
        <v>GNRL</v>
      </c>
      <c r="C6" s="10" t="str">
        <f>VLOOKUP($A6,Questions!$A$3:$L$333,2,0)&amp;""</f>
        <v>Solution Provider Contact Name</v>
      </c>
      <c r="D6" s="10" t="str">
        <f>VLOOKUP($A6,Questions!$A$3:$L$333,11,0)&amp;""</f>
        <v>NA</v>
      </c>
      <c r="E6" s="10" t="str">
        <f>VLOOKUP($A6,Questions!$A$3:$L$333,12,0)&amp;""</f>
        <v>Not Scored</v>
      </c>
      <c r="F6" s="10" t="str">
        <f>VLOOKUP($A6,'Institution Evaluation'!$A$56:$J$346,3,0)&amp;""</f>
        <v>Tracye Turner</v>
      </c>
      <c r="G6" s="10" t="str">
        <f>VLOOKUP($A6,'Institution Evaluation'!$A$56:$J$346,6,0)&amp;""</f>
        <v/>
      </c>
      <c r="H6" s="10" t="str">
        <f>VLOOKUP($A6,'Institution Evaluation'!$A$56:$J$346,7,0)&amp;""</f>
        <v/>
      </c>
      <c r="I6" s="10" t="str">
        <f>VLOOKUP($A6,'Institution Evaluation'!$A$56:$J$346,8,0)&amp;""</f>
        <v/>
      </c>
      <c r="J6" s="10" t="str">
        <f>VLOOKUP($A6,'Institution Evaluation'!$A$56:$J$346,9,0)&amp;""</f>
        <v/>
      </c>
      <c r="K6" s="10">
        <f t="shared" si="1"/>
        <v>10</v>
      </c>
      <c r="L6" s="124" t="str">
        <f>IF($E6="Not Scored", "N/A",IF(AND($D6='Auto Responses'!$J$27,$H6=""),"N/A",IF(AND($D6='Auto Responses'!$J$27,$H6='Auto Responses'!$J$7,),1,IF(AND($D6='Auto Responses'!$J$27,$H6='Auto Responses'!$J$8),0,IF($F6=$G6,1,0)))))</f>
        <v>N/A</v>
      </c>
      <c r="M6" s="10" t="str">
        <f>VLOOKUP($A6,'Institution Evaluation'!$A$56:$J$346,10,0)&amp;""</f>
        <v/>
      </c>
      <c r="N6" s="10">
        <f t="shared" si="2"/>
        <v>0</v>
      </c>
      <c r="O6" s="124" t="str">
        <f t="shared" si="3"/>
        <v>N/A</v>
      </c>
      <c r="P6" s="124" t="str">
        <f t="shared" si="4"/>
        <v>N/A</v>
      </c>
      <c r="Q6" s="124">
        <f t="shared" si="5"/>
        <v>0</v>
      </c>
      <c r="R6" s="124">
        <f t="shared" si="9"/>
        <v>0</v>
      </c>
      <c r="S6" s="124">
        <f t="shared" si="6"/>
        <v>0</v>
      </c>
      <c r="T6" s="124">
        <f t="shared" si="7"/>
        <v>0</v>
      </c>
      <c r="U6" s="124">
        <f t="shared" si="10"/>
        <v>0</v>
      </c>
      <c r="V6" s="124">
        <f t="shared" si="8"/>
        <v>0</v>
      </c>
    </row>
    <row r="7" spans="1:22" ht="56.1">
      <c r="A7" s="10" t="str">
        <f>Questions!$A7</f>
        <v>GNRL-05</v>
      </c>
      <c r="B7" s="10" t="str">
        <f t="shared" si="0"/>
        <v>GNRL</v>
      </c>
      <c r="C7" s="10" t="str">
        <f>VLOOKUP($A7,Questions!$A$3:$L$333,2,0)&amp;""</f>
        <v>Solution Provider Contact Title</v>
      </c>
      <c r="D7" s="10" t="str">
        <f>VLOOKUP($A7,Questions!$A$3:$L$333,11,0)&amp;""</f>
        <v>NA</v>
      </c>
      <c r="E7" s="10" t="str">
        <f>VLOOKUP($A7,Questions!$A$3:$L$333,12,0)&amp;""</f>
        <v>Not Scored</v>
      </c>
      <c r="F7" s="10" t="str">
        <f>VLOOKUP($A7,'Institution Evaluation'!$A$56:$J$346,3,0)&amp;""</f>
        <v>Vice President</v>
      </c>
      <c r="G7" s="10" t="str">
        <f>VLOOKUP($A7,'Institution Evaluation'!$A$56:$J$346,6,0)&amp;""</f>
        <v/>
      </c>
      <c r="H7" s="10" t="str">
        <f>VLOOKUP($A7,'Institution Evaluation'!$A$56:$J$346,7,0)&amp;""</f>
        <v/>
      </c>
      <c r="I7" s="10" t="str">
        <f>VLOOKUP($A7,'Institution Evaluation'!$A$56:$J$346,8,0)&amp;""</f>
        <v/>
      </c>
      <c r="J7" s="10" t="str">
        <f>VLOOKUP($A7,'Institution Evaluation'!$A$56:$J$346,9,0)&amp;""</f>
        <v/>
      </c>
      <c r="K7" s="10">
        <f t="shared" si="1"/>
        <v>10</v>
      </c>
      <c r="L7" s="124" t="str">
        <f>IF($E7="Not Scored", "N/A",IF(AND($D7='Auto Responses'!$J$27,$H7=""),"N/A",IF(AND($D7='Auto Responses'!$J$27,$H7='Auto Responses'!$J$7,),1,IF(AND($D7='Auto Responses'!$J$27,$H7='Auto Responses'!$J$8),0,IF($F7=$G7,1,0)))))</f>
        <v>N/A</v>
      </c>
      <c r="M7" s="10" t="str">
        <f>VLOOKUP($A7,'Institution Evaluation'!$A$56:$J$346,10,0)&amp;""</f>
        <v/>
      </c>
      <c r="N7" s="10">
        <f t="shared" si="2"/>
        <v>0</v>
      </c>
      <c r="O7" s="124" t="str">
        <f t="shared" si="3"/>
        <v>N/A</v>
      </c>
      <c r="P7" s="124" t="str">
        <f t="shared" si="4"/>
        <v>N/A</v>
      </c>
      <c r="Q7" s="124">
        <f t="shared" si="5"/>
        <v>0</v>
      </c>
      <c r="R7" s="124">
        <f t="shared" si="9"/>
        <v>0</v>
      </c>
      <c r="S7" s="124">
        <f t="shared" si="6"/>
        <v>0</v>
      </c>
      <c r="T7" s="124">
        <f t="shared" si="7"/>
        <v>0</v>
      </c>
      <c r="U7" s="124">
        <f t="shared" si="10"/>
        <v>0</v>
      </c>
      <c r="V7" s="124">
        <f t="shared" si="8"/>
        <v>0</v>
      </c>
    </row>
    <row r="8" spans="1:22" ht="56.1">
      <c r="A8" s="10" t="str">
        <f>Questions!$A8</f>
        <v>GNRL-06</v>
      </c>
      <c r="B8" s="10" t="str">
        <f t="shared" si="0"/>
        <v>GNRL</v>
      </c>
      <c r="C8" s="10" t="str">
        <f>VLOOKUP($A8,Questions!$A$3:$L$333,2,0)&amp;""</f>
        <v>Solution Provider Contact Email</v>
      </c>
      <c r="D8" s="10" t="str">
        <f>VLOOKUP($A8,Questions!$A$3:$L$333,11,0)&amp;""</f>
        <v>NA</v>
      </c>
      <c r="E8" s="10" t="str">
        <f>VLOOKUP($A8,Questions!$A$3:$L$333,12,0)&amp;""</f>
        <v>Not Scored</v>
      </c>
      <c r="F8" s="10" t="str">
        <f>VLOOKUP($A8,'Institution Evaluation'!$A$56:$J$346,3,0)&amp;""</f>
        <v>info@optimalsolutionsgroup.com</v>
      </c>
      <c r="G8" s="10" t="str">
        <f>VLOOKUP($A8,'Institution Evaluation'!$A$56:$J$346,6,0)&amp;""</f>
        <v/>
      </c>
      <c r="H8" s="10" t="str">
        <f>VLOOKUP($A8,'Institution Evaluation'!$A$56:$J$346,7,0)&amp;""</f>
        <v/>
      </c>
      <c r="I8" s="10" t="str">
        <f>VLOOKUP($A8,'Institution Evaluation'!$A$56:$J$346,8,0)&amp;""</f>
        <v/>
      </c>
      <c r="J8" s="10" t="str">
        <f>VLOOKUP($A8,'Institution Evaluation'!$A$56:$J$346,9,0)&amp;""</f>
        <v/>
      </c>
      <c r="K8" s="10">
        <f t="shared" si="1"/>
        <v>10</v>
      </c>
      <c r="L8" s="124" t="str">
        <f>IF($E8="Not Scored", "N/A",IF(AND($D8='Auto Responses'!$J$27,$H8=""),"N/A",IF(AND($D8='Auto Responses'!$J$27,$H8='Auto Responses'!$J$7,),1,IF(AND($D8='Auto Responses'!$J$27,$H8='Auto Responses'!$J$8),0,IF($F8=$G8,1,0)))))</f>
        <v>N/A</v>
      </c>
      <c r="M8" s="10" t="str">
        <f>VLOOKUP($A8,'Institution Evaluation'!$A$56:$J$346,10,0)&amp;""</f>
        <v/>
      </c>
      <c r="N8" s="10">
        <f t="shared" si="2"/>
        <v>0</v>
      </c>
      <c r="O8" s="124" t="str">
        <f t="shared" si="3"/>
        <v>N/A</v>
      </c>
      <c r="P8" s="124" t="str">
        <f t="shared" si="4"/>
        <v>N/A</v>
      </c>
      <c r="Q8" s="124">
        <f t="shared" si="5"/>
        <v>0</v>
      </c>
      <c r="R8" s="124">
        <f t="shared" si="9"/>
        <v>0</v>
      </c>
      <c r="S8" s="124">
        <f t="shared" si="6"/>
        <v>0</v>
      </c>
      <c r="T8" s="124">
        <f t="shared" si="7"/>
        <v>0</v>
      </c>
      <c r="U8" s="124">
        <f t="shared" si="10"/>
        <v>0</v>
      </c>
      <c r="V8" s="124">
        <f t="shared" si="8"/>
        <v>0</v>
      </c>
    </row>
    <row r="9" spans="1:22" ht="56.1">
      <c r="A9" s="10" t="str">
        <f>Questions!$A9</f>
        <v>GNRL-07</v>
      </c>
      <c r="B9" s="10" t="str">
        <f t="shared" si="0"/>
        <v>GNRL</v>
      </c>
      <c r="C9" s="10" t="str">
        <f>VLOOKUP($A9,Questions!$A$3:$L$333,2,0)&amp;""</f>
        <v>Solution Provider Contact Phone Number</v>
      </c>
      <c r="D9" s="10" t="str">
        <f>VLOOKUP($A9,Questions!$A$3:$L$333,11,0)&amp;""</f>
        <v>NA</v>
      </c>
      <c r="E9" s="10" t="str">
        <f>VLOOKUP($A9,Questions!$A$3:$L$333,12,0)&amp;""</f>
        <v>Not Scored</v>
      </c>
      <c r="F9" s="10" t="str">
        <f>VLOOKUP($A9,'Institution Evaluation'!$A$56:$J$346,3,0)&amp;""</f>
        <v>(301) 306-1170 X701</v>
      </c>
      <c r="G9" s="10" t="str">
        <f>VLOOKUP($A9,'Institution Evaluation'!$A$56:$J$346,6,0)&amp;""</f>
        <v/>
      </c>
      <c r="H9" s="10" t="str">
        <f>VLOOKUP($A9,'Institution Evaluation'!$A$56:$J$346,7,0)&amp;""</f>
        <v/>
      </c>
      <c r="I9" s="10" t="str">
        <f>VLOOKUP($A9,'Institution Evaluation'!$A$56:$J$346,8,0)&amp;""</f>
        <v/>
      </c>
      <c r="J9" s="10" t="str">
        <f>VLOOKUP($A9,'Institution Evaluation'!$A$56:$J$346,9,0)&amp;""</f>
        <v/>
      </c>
      <c r="K9" s="10">
        <f t="shared" si="1"/>
        <v>10</v>
      </c>
      <c r="L9" s="124" t="str">
        <f>IF($E9="Not Scored", "N/A",IF(AND($D9='Auto Responses'!$J$27,$H9=""),"N/A",IF(AND($D9='Auto Responses'!$J$27,$H9='Auto Responses'!$J$7,),1,IF(AND($D9='Auto Responses'!$J$27,$H9='Auto Responses'!$J$8),0,IF($F9=$G9,1,0)))))</f>
        <v>N/A</v>
      </c>
      <c r="M9" s="10" t="str">
        <f>VLOOKUP($A9,'Institution Evaluation'!$A$56:$J$346,10,0)&amp;""</f>
        <v/>
      </c>
      <c r="N9" s="10">
        <f t="shared" si="2"/>
        <v>0</v>
      </c>
      <c r="O9" s="124" t="str">
        <f t="shared" si="3"/>
        <v>N/A</v>
      </c>
      <c r="P9" s="124" t="str">
        <f t="shared" si="4"/>
        <v>N/A</v>
      </c>
      <c r="Q9" s="124">
        <f t="shared" si="5"/>
        <v>0</v>
      </c>
      <c r="R9" s="124">
        <f t="shared" si="9"/>
        <v>0</v>
      </c>
      <c r="S9" s="124">
        <f t="shared" si="6"/>
        <v>0</v>
      </c>
      <c r="T9" s="124">
        <f t="shared" si="7"/>
        <v>0</v>
      </c>
      <c r="U9" s="124">
        <f t="shared" si="10"/>
        <v>0</v>
      </c>
      <c r="V9" s="124">
        <f t="shared" si="8"/>
        <v>0</v>
      </c>
    </row>
    <row r="10" spans="1:22" ht="56.1">
      <c r="A10" s="10" t="str">
        <f>Questions!$A10</f>
        <v>GNRL-08</v>
      </c>
      <c r="B10" s="10" t="str">
        <f t="shared" si="0"/>
        <v>GNRL</v>
      </c>
      <c r="C10" s="10" t="str">
        <f>VLOOKUP($A10,Questions!$A$3:$L$333,2,0)&amp;""</f>
        <v>Country of Company Headquarters</v>
      </c>
      <c r="D10" s="10" t="str">
        <f>VLOOKUP($A10,Questions!$A$3:$L$333,11,0)&amp;""</f>
        <v>NA</v>
      </c>
      <c r="E10" s="10" t="str">
        <f>VLOOKUP($A10,Questions!$A$3:$L$333,12,0)&amp;""</f>
        <v>Not Scored</v>
      </c>
      <c r="F10" s="10" t="str">
        <f>VLOOKUP($A10,'Institution Evaluation'!$A$56:$J$346,3,0)&amp;""</f>
        <v>United States of America</v>
      </c>
      <c r="G10" s="10" t="str">
        <f>VLOOKUP($A10,'Institution Evaluation'!$A$56:$J$346,6,0)&amp;""</f>
        <v/>
      </c>
      <c r="H10" s="10" t="str">
        <f>VLOOKUP($A10,'Institution Evaluation'!$A$56:$J$346,7,0)&amp;""</f>
        <v/>
      </c>
      <c r="I10" s="10" t="str">
        <f>VLOOKUP($A10,'Institution Evaluation'!$A$56:$J$346,8,0)&amp;""</f>
        <v/>
      </c>
      <c r="J10" s="10" t="str">
        <f>VLOOKUP($A10,'Institution Evaluation'!$A$56:$J$346,9,0)&amp;""</f>
        <v/>
      </c>
      <c r="K10" s="10">
        <f t="shared" si="1"/>
        <v>10</v>
      </c>
      <c r="L10" s="124" t="str">
        <f>IF($E10="Not Scored", "N/A",IF(AND($D10='Auto Responses'!$J$27,$H10=""),"N/A",IF(AND($D10='Auto Responses'!$J$27,$H10='Auto Responses'!$J$7,),1,IF(AND($D10='Auto Responses'!$J$27,$H10='Auto Responses'!$J$8),0,IF($F10=$G10,1,0)))))</f>
        <v>N/A</v>
      </c>
      <c r="M10" s="10" t="str">
        <f>VLOOKUP($A10,'Institution Evaluation'!$A$56:$J$346,10,0)&amp;""</f>
        <v/>
      </c>
      <c r="N10" s="10">
        <f t="shared" si="2"/>
        <v>0</v>
      </c>
      <c r="O10" s="124" t="str">
        <f t="shared" si="3"/>
        <v>N/A</v>
      </c>
      <c r="P10" s="124" t="str">
        <f t="shared" si="4"/>
        <v>N/A</v>
      </c>
      <c r="Q10" s="124">
        <f t="shared" si="5"/>
        <v>0</v>
      </c>
      <c r="R10" s="124">
        <f t="shared" si="9"/>
        <v>0</v>
      </c>
      <c r="S10" s="124">
        <f t="shared" si="6"/>
        <v>0</v>
      </c>
      <c r="T10" s="124">
        <f t="shared" si="7"/>
        <v>0</v>
      </c>
      <c r="U10" s="124">
        <f t="shared" si="10"/>
        <v>0</v>
      </c>
      <c r="V10" s="124">
        <f t="shared" si="8"/>
        <v>0</v>
      </c>
    </row>
    <row r="11" spans="1:22" ht="98.1">
      <c r="A11" s="10" t="str">
        <f>Questions!$A11</f>
        <v>GNRL-09</v>
      </c>
      <c r="B11" s="10" t="str">
        <f t="shared" si="0"/>
        <v>GNRL</v>
      </c>
      <c r="C11" s="10" t="str">
        <f>VLOOKUP($A11,Questions!$A$3:$L$333,2,0)&amp;""</f>
        <v>Employee Work Locations (all)</v>
      </c>
      <c r="D11" s="10" t="s">
        <v>616</v>
      </c>
      <c r="E11" s="10" t="str">
        <f>VLOOKUP($A11,Questions!$A$3:$L$333,12,0)&amp;""</f>
        <v>Not Scored</v>
      </c>
      <c r="F11" s="10" t="str">
        <f>VLOOKUP($A11,'Institution Evaluation'!$A$56:$J$346,3,0)&amp;""</f>
        <v xml:space="preserve">College Park, MD, Dallas TX, Houston TX, Annapolis MD, Carson City Nevada, Portland Oregon </v>
      </c>
      <c r="G11" s="10" t="str">
        <f>VLOOKUP($A11,'Institution Evaluation'!$A$56:$J$346,6,0)&amp;""</f>
        <v/>
      </c>
      <c r="H11" s="10" t="str">
        <f>VLOOKUP($A11,'Institution Evaluation'!$A$56:$J$346,7,0)&amp;""</f>
        <v/>
      </c>
      <c r="I11" s="10" t="str">
        <f>VLOOKUP($A11,'Institution Evaluation'!$A$56:$J$346,8,0)&amp;""</f>
        <v/>
      </c>
      <c r="J11" s="10" t="str">
        <f>VLOOKUP($A11,'Institution Evaluation'!$A$56:$J$346,9,0)&amp;""</f>
        <v/>
      </c>
      <c r="K11" s="10">
        <f t="shared" si="1"/>
        <v>10</v>
      </c>
      <c r="L11" s="124" t="str">
        <f>IF($E11="Not Scored", "N/A",IF(AND($D11='Auto Responses'!$J$27,$H11=""),"N/A",IF(AND($D11='Auto Responses'!$J$27,$H11='Auto Responses'!$J$7,),1,IF(AND($D11='Auto Responses'!$J$27,$H11='Auto Responses'!$J$8),0,IF($F11=$G11,1,0)))))</f>
        <v>N/A</v>
      </c>
      <c r="M11" s="10" t="str">
        <f>VLOOKUP($A11,'Institution Evaluation'!$A$56:$J$346,10,0)&amp;""</f>
        <v/>
      </c>
      <c r="N11" s="10">
        <f t="shared" si="2"/>
        <v>0</v>
      </c>
      <c r="O11" s="124" t="str">
        <f t="shared" si="3"/>
        <v>N/A</v>
      </c>
      <c r="P11" s="124" t="str">
        <f t="shared" si="4"/>
        <v>N/A</v>
      </c>
      <c r="Q11" s="124">
        <f t="shared" si="5"/>
        <v>0</v>
      </c>
      <c r="R11" s="124">
        <f t="shared" si="9"/>
        <v>0</v>
      </c>
      <c r="S11" s="124">
        <f t="shared" si="6"/>
        <v>0</v>
      </c>
      <c r="T11" s="124">
        <f t="shared" si="7"/>
        <v>0</v>
      </c>
      <c r="U11" s="124">
        <f t="shared" si="10"/>
        <v>0</v>
      </c>
      <c r="V11" s="124">
        <f t="shared" si="8"/>
        <v>0</v>
      </c>
    </row>
    <row r="12" spans="1:22" ht="56.1">
      <c r="A12" s="10" t="str">
        <f>Questions!$A12</f>
        <v>COMP-01</v>
      </c>
      <c r="B12" s="10" t="str">
        <f t="shared" si="0"/>
        <v>COMP</v>
      </c>
      <c r="C12" s="10" t="str">
        <f>VLOOKUP($A12,Questions!$A$3:$L$333,2,0)&amp;""</f>
        <v>Do you have a dedicated software and system development team(s) (e.g., customer support, implementation, product management, etc.)?*</v>
      </c>
      <c r="D12" s="10" t="str">
        <f>VLOOKUP($A12,Questions!$A$3:$L$333,11,0)&amp;""</f>
        <v/>
      </c>
      <c r="E12" s="10" t="str">
        <f>VLOOKUP($A12,Questions!$A$3:$L$333,12,0)&amp;""</f>
        <v>Start Here</v>
      </c>
      <c r="F12" s="10" t="str">
        <f>VLOOKUP($A12,'Institution Evaluation'!$A$56:$J$346,3,0)&amp;""</f>
        <v>Yes</v>
      </c>
      <c r="G12" s="10" t="str">
        <f>VLOOKUP($A12,'Institution Evaluation'!$A$56:$J$346,6,0)&amp;""</f>
        <v>Yes</v>
      </c>
      <c r="H12" s="10" t="str">
        <f>VLOOKUP($A12,'Institution Evaluation'!$A$56:$J$346,7,0)&amp;""</f>
        <v/>
      </c>
      <c r="I12" s="10" t="str">
        <f>VLOOKUP($A12,'Institution Evaluation'!$A$56:$J$346,8,0)&amp;""</f>
        <v>Critical Importance</v>
      </c>
      <c r="J12" s="10" t="str">
        <f>VLOOKUP($A12,'Institution Evaluation'!$A$56:$J$346,9,0)&amp;""</f>
        <v/>
      </c>
      <c r="K12" s="10">
        <f t="shared" si="1"/>
        <v>20</v>
      </c>
      <c r="L12" s="124">
        <f>IF($E12="Not Scored", "N/A",IF(AND($D12='Auto Responses'!$J$27,$H12=""),"N/A",IF(AND($D12='Auto Responses'!$J$27,$H12='Auto Responses'!$J$7,),1,IF(AND($D12='Auto Responses'!$J$27,$H12='Auto Responses'!$J$8),0,IF($F12=$G12,1,0)))))</f>
        <v>1</v>
      </c>
      <c r="M12" s="10" t="str">
        <f>VLOOKUP($A12,'Institution Evaluation'!$A$56:$J$346,10,0)&amp;""</f>
        <v>FALSE</v>
      </c>
      <c r="N12" s="10">
        <f t="shared" si="2"/>
        <v>1</v>
      </c>
      <c r="O12" s="124">
        <f t="shared" si="3"/>
        <v>20</v>
      </c>
      <c r="P12" s="124">
        <f t="shared" si="4"/>
        <v>20</v>
      </c>
      <c r="Q12" s="124">
        <f t="shared" si="5"/>
        <v>0</v>
      </c>
      <c r="R12" s="124">
        <f t="shared" si="9"/>
        <v>0</v>
      </c>
      <c r="S12" s="124">
        <f t="shared" si="6"/>
        <v>0</v>
      </c>
      <c r="T12" s="124">
        <f t="shared" si="7"/>
        <v>1</v>
      </c>
      <c r="U12" s="124">
        <f t="shared" si="10"/>
        <v>1</v>
      </c>
      <c r="V12" s="124">
        <f t="shared" si="8"/>
        <v>1</v>
      </c>
    </row>
    <row r="13" spans="1:22" ht="378">
      <c r="A13" s="10" t="str">
        <f>Questions!$A13</f>
        <v>COMP-02</v>
      </c>
      <c r="B13" s="10" t="str">
        <f t="shared" si="0"/>
        <v>COMP</v>
      </c>
      <c r="C13" s="10" t="str">
        <f>VLOOKUP($A13,Questions!$A$3:$L$333,2,0)&amp;""</f>
        <v>Describe your organization’s business background and ownership structure, including all parent and subsidiary relationships.</v>
      </c>
      <c r="D13" s="10" t="str">
        <f>VLOOKUP($A13,Questions!$A$3:$L$333,11,0)&amp;""</f>
        <v>Neutral until evaluated</v>
      </c>
      <c r="E13" s="10" t="str">
        <f>VLOOKUP($A13,Questions!$A$3:$L$333,12,0)&amp;""</f>
        <v>Start Here</v>
      </c>
      <c r="F13" s="10" t="str">
        <f>VLOOKUP($A13,'Institution Evaluation'!$A$56:$J$346,3,0)&amp;""</f>
        <v>Optimal is a research, software development and accessibility firm. We are a small business and incorporated as a Limited Liability Corporation. We spun off Revelo Software in 2019 and it is a separate company owned by the same owners as Optimal Solutions Group.  There are no subsidiaries. Optimal is the developer, services provider of Revelo Software and an authorized reseller of Revelo products such as iAccessible.</v>
      </c>
      <c r="G13" s="10" t="str">
        <f>VLOOKUP($A13,'Institution Evaluation'!$A$56:$J$346,6,0)&amp;""</f>
        <v>Yes</v>
      </c>
      <c r="H13" s="10" t="str">
        <f>VLOOKUP($A13,'Institution Evaluation'!$A$56:$J$346,7,0)&amp;""</f>
        <v/>
      </c>
      <c r="I13" s="10" t="str">
        <f>VLOOKUP($A13,'Institution Evaluation'!$A$56:$J$346,8,0)&amp;""</f>
        <v>Minor Importance</v>
      </c>
      <c r="J13" s="10" t="str">
        <f>VLOOKUP($A13,'Institution Evaluation'!$A$56:$J$346,9,0)&amp;""</f>
        <v/>
      </c>
      <c r="K13" s="10">
        <f t="shared" si="1"/>
        <v>5</v>
      </c>
      <c r="L13" s="124" t="str">
        <f>IF($E13="Not Scored", "N/A",IF(AND($D13='Auto Responses'!$J$27,$H13=""),"N/A",IF(AND($D13='Auto Responses'!$J$27,$H13='Auto Responses'!$J$7,),1,IF(AND($D13='Auto Responses'!$J$27,$H13='Auto Responses'!$J$8),0,IF($F13=$G13,1,0)))))</f>
        <v>N/A</v>
      </c>
      <c r="M13" s="10" t="str">
        <f>VLOOKUP($A13,'Institution Evaluation'!$A$56:$J$346,10,0)&amp;""</f>
        <v>FALSE</v>
      </c>
      <c r="N13" s="10">
        <f t="shared" si="2"/>
        <v>0</v>
      </c>
      <c r="O13" s="124">
        <f t="shared" si="3"/>
        <v>5</v>
      </c>
      <c r="P13" s="124" t="str">
        <f t="shared" si="4"/>
        <v>N/A</v>
      </c>
      <c r="Q13" s="124">
        <f t="shared" si="5"/>
        <v>0</v>
      </c>
      <c r="R13" s="124">
        <f t="shared" si="9"/>
        <v>0</v>
      </c>
      <c r="S13" s="124">
        <f t="shared" si="6"/>
        <v>0</v>
      </c>
      <c r="T13" s="124">
        <f t="shared" si="7"/>
        <v>0</v>
      </c>
      <c r="U13" s="124">
        <f t="shared" si="10"/>
        <v>1</v>
      </c>
      <c r="V13" s="124">
        <f t="shared" si="8"/>
        <v>0</v>
      </c>
    </row>
    <row r="14" spans="1:22" ht="56.1">
      <c r="A14" s="10" t="str">
        <f>Questions!$A14</f>
        <v>COMP-03</v>
      </c>
      <c r="B14" s="10" t="str">
        <f t="shared" si="0"/>
        <v>COMP</v>
      </c>
      <c r="C14" s="10" t="str">
        <f>VLOOKUP($A14,Questions!$A$3:$L$333,2,0)&amp;""</f>
        <v>Have you operated without unplanned disruptions to this solution in the past 12 months?</v>
      </c>
      <c r="D14" s="10" t="str">
        <f>VLOOKUP($A14,Questions!$A$3:$L$333,11,0)&amp;""</f>
        <v/>
      </c>
      <c r="E14" s="10" t="str">
        <f>VLOOKUP($A14,Questions!$A$3:$L$333,12,0)&amp;""</f>
        <v>Start Here</v>
      </c>
      <c r="F14" s="10" t="str">
        <f>VLOOKUP($A14,'Institution Evaluation'!$A$56:$J$346,3,0)&amp;""</f>
        <v>Yes</v>
      </c>
      <c r="G14" s="10" t="str">
        <f>VLOOKUP($A14,'Institution Evaluation'!$A$56:$J$346,6,0)&amp;""</f>
        <v>Yes</v>
      </c>
      <c r="H14" s="10" t="str">
        <f>VLOOKUP($A14,'Institution Evaluation'!$A$56:$J$346,7,0)&amp;""</f>
        <v/>
      </c>
      <c r="I14" s="10" t="str">
        <f>VLOOKUP($A14,'Institution Evaluation'!$A$56:$J$346,8,0)&amp;""</f>
        <v>Minor Importance</v>
      </c>
      <c r="J14" s="10" t="str">
        <f>VLOOKUP($A14,'Institution Evaluation'!$A$56:$J$346,9,0)&amp;""</f>
        <v/>
      </c>
      <c r="K14" s="10">
        <f t="shared" si="1"/>
        <v>5</v>
      </c>
      <c r="L14" s="124">
        <f>IF($E14="Not Scored", "N/A",IF(AND($D14='Auto Responses'!$J$27,$H14=""),"N/A",IF(AND($D14='Auto Responses'!$J$27,$H14='Auto Responses'!$J$7,),1,IF(AND($D14='Auto Responses'!$J$27,$H14='Auto Responses'!$J$8),0,IF($F14=$G14,1,0)))))</f>
        <v>1</v>
      </c>
      <c r="M14" s="10" t="str">
        <f>VLOOKUP($A14,'Institution Evaluation'!$A$56:$J$346,10,0)&amp;""</f>
        <v>FALSE</v>
      </c>
      <c r="N14" s="10">
        <f t="shared" si="2"/>
        <v>0</v>
      </c>
      <c r="O14" s="124">
        <f t="shared" si="3"/>
        <v>5</v>
      </c>
      <c r="P14" s="124">
        <f t="shared" si="4"/>
        <v>5</v>
      </c>
      <c r="Q14" s="124">
        <f t="shared" si="5"/>
        <v>0</v>
      </c>
      <c r="R14" s="124">
        <f t="shared" si="9"/>
        <v>0</v>
      </c>
      <c r="S14" s="124">
        <f t="shared" si="6"/>
        <v>0</v>
      </c>
      <c r="T14" s="124">
        <f t="shared" si="7"/>
        <v>0</v>
      </c>
      <c r="U14" s="124">
        <f t="shared" si="10"/>
        <v>1</v>
      </c>
      <c r="V14" s="124">
        <f t="shared" si="8"/>
        <v>0</v>
      </c>
    </row>
    <row r="15" spans="1:22" ht="56.1">
      <c r="A15" s="10" t="str">
        <f>Questions!$A15</f>
        <v>COMP-04</v>
      </c>
      <c r="B15" s="10" t="str">
        <f t="shared" si="0"/>
        <v>COMP</v>
      </c>
      <c r="C15" s="10" t="str">
        <f>VLOOKUP($A15,Questions!$A$3:$L$333,2,0)&amp;""</f>
        <v>Do you have a dedicated information security staff or office?</v>
      </c>
      <c r="D15" s="10" t="str">
        <f>VLOOKUP($A15,Questions!$A$3:$L$333,11,0)&amp;""</f>
        <v>Neutral until evaluated</v>
      </c>
      <c r="E15" s="10" t="str">
        <f>VLOOKUP($A15,Questions!$A$3:$L$333,12,0)&amp;""</f>
        <v>Start Here</v>
      </c>
      <c r="F15" s="10" t="str">
        <f>VLOOKUP($A15,'Institution Evaluation'!$A$56:$J$346,3,0)&amp;""</f>
        <v>Yes</v>
      </c>
      <c r="G15" s="10" t="str">
        <f>VLOOKUP($A15,'Institution Evaluation'!$A$56:$J$346,6,0)&amp;""</f>
        <v>Yes</v>
      </c>
      <c r="H15" s="10" t="str">
        <f>VLOOKUP($A15,'Institution Evaluation'!$A$56:$J$346,7,0)&amp;""</f>
        <v/>
      </c>
      <c r="I15" s="10" t="str">
        <f>VLOOKUP($A15,'Institution Evaluation'!$A$56:$J$346,8,0)&amp;""</f>
        <v>Minor Importance</v>
      </c>
      <c r="J15" s="10" t="str">
        <f>VLOOKUP($A15,'Institution Evaluation'!$A$56:$J$346,9,0)&amp;""</f>
        <v/>
      </c>
      <c r="K15" s="10">
        <f t="shared" si="1"/>
        <v>5</v>
      </c>
      <c r="L15" s="124" t="str">
        <f>IF($E15="Not Scored", "N/A",IF(AND($D15='Auto Responses'!$J$27,$H15=""),"N/A",IF(AND($D15='Auto Responses'!$J$27,$H15='Auto Responses'!$J$7,),1,IF(AND($D15='Auto Responses'!$J$27,$H15='Auto Responses'!$J$8),0,IF($F15=$G15,1,0)))))</f>
        <v>N/A</v>
      </c>
      <c r="M15" s="10" t="str">
        <f>VLOOKUP($A15,'Institution Evaluation'!$A$56:$J$346,10,0)&amp;""</f>
        <v>FALSE</v>
      </c>
      <c r="N15" s="10">
        <f t="shared" si="2"/>
        <v>0</v>
      </c>
      <c r="O15" s="124">
        <f t="shared" si="3"/>
        <v>5</v>
      </c>
      <c r="P15" s="124" t="str">
        <f t="shared" si="4"/>
        <v>N/A</v>
      </c>
      <c r="Q15" s="124">
        <f t="shared" si="5"/>
        <v>0</v>
      </c>
      <c r="R15" s="124">
        <f t="shared" si="9"/>
        <v>0</v>
      </c>
      <c r="S15" s="124">
        <f t="shared" si="6"/>
        <v>0</v>
      </c>
      <c r="T15" s="124">
        <f t="shared" si="7"/>
        <v>0</v>
      </c>
      <c r="U15" s="124">
        <f t="shared" si="10"/>
        <v>1</v>
      </c>
      <c r="V15" s="124">
        <f t="shared" si="8"/>
        <v>0</v>
      </c>
    </row>
    <row r="16" spans="1:22" ht="392.1">
      <c r="A16" s="10" t="str">
        <f>Questions!$A16</f>
        <v>COMP-05</v>
      </c>
      <c r="B16" s="10" t="str">
        <f t="shared" si="0"/>
        <v>COMP</v>
      </c>
      <c r="C16" s="10" t="str">
        <f>VLOOKUP($A16,Questions!$A$3:$L$333,2,0)&amp;""</f>
        <v>Use this area to share information about your environment that will assist those who are assessing your company's data security program.</v>
      </c>
      <c r="D16" s="10" t="str">
        <f>VLOOKUP($A16,Questions!$A$3:$L$333,11,0)&amp;""</f>
        <v>Neutral until evaluated</v>
      </c>
      <c r="E16" s="10" t="str">
        <f>VLOOKUP($A16,Questions!$A$3:$L$333,12,0)&amp;""</f>
        <v>Start Here</v>
      </c>
      <c r="F16" s="10" t="str">
        <f>VLOOKUP($A16,'Institution Evaluation'!$A$56:$J$346,3,0)&amp;""</f>
        <v>We utilized AWS FedRAMP Servers, We have a corporate Systems Security Plan and specific SSPs for our clients.  We have a dedicated internal IT risk committee that continuously monitor our servers, desktops and monitors.  We have received several FEDRAMP Moderate Level Risk Federal Agency AUthorizatio-to-Operate approvals. We aso have had several Federal Agency onsite security approvals.</v>
      </c>
      <c r="G16" s="10" t="str">
        <f>VLOOKUP($A16,'Institution Evaluation'!$A$56:$J$346,6,0)&amp;""</f>
        <v/>
      </c>
      <c r="H16" s="10" t="str">
        <f>VLOOKUP($A16,'Institution Evaluation'!$A$56:$J$346,7,0)&amp;""</f>
        <v/>
      </c>
      <c r="I16" s="10" t="str">
        <f>VLOOKUP($A16,'Institution Evaluation'!$A$56:$J$346,8,0)&amp;""</f>
        <v>Minor Importance</v>
      </c>
      <c r="J16" s="10" t="str">
        <f>VLOOKUP($A16,'Institution Evaluation'!$A$56:$J$346,9,0)&amp;""</f>
        <v/>
      </c>
      <c r="K16" s="10">
        <f t="shared" si="1"/>
        <v>5</v>
      </c>
      <c r="L16" s="124" t="str">
        <f>IF($E16="Not Scored", "N/A",IF(AND($D16='Auto Responses'!$J$27,$H16=""),"N/A",IF(AND($D16='Auto Responses'!$J$27,$H16='Auto Responses'!$J$7,),1,IF(AND($D16='Auto Responses'!$J$27,$H16='Auto Responses'!$J$8),0,IF($F16=$G16,1,0)))))</f>
        <v>N/A</v>
      </c>
      <c r="M16" s="10" t="str">
        <f>VLOOKUP($A16,'Institution Evaluation'!$A$56:$J$346,10,0)&amp;""</f>
        <v>FALSE</v>
      </c>
      <c r="N16" s="10">
        <f t="shared" si="2"/>
        <v>0</v>
      </c>
      <c r="O16" s="124">
        <f t="shared" si="3"/>
        <v>5</v>
      </c>
      <c r="P16" s="124" t="str">
        <f t="shared" si="4"/>
        <v>N/A</v>
      </c>
      <c r="Q16" s="124">
        <f t="shared" si="5"/>
        <v>0</v>
      </c>
      <c r="R16" s="124">
        <f t="shared" si="9"/>
        <v>0</v>
      </c>
      <c r="S16" s="124">
        <f t="shared" si="6"/>
        <v>0</v>
      </c>
      <c r="T16" s="124">
        <f t="shared" si="7"/>
        <v>0</v>
      </c>
      <c r="U16" s="124">
        <f t="shared" si="10"/>
        <v>1</v>
      </c>
      <c r="V16" s="124">
        <f t="shared" si="8"/>
        <v>0</v>
      </c>
    </row>
    <row r="17" spans="1:22" ht="56.1">
      <c r="A17" s="10" t="str">
        <f>Questions!$A17</f>
        <v>REQU-01</v>
      </c>
      <c r="B17" s="10" t="str">
        <f t="shared" si="0"/>
        <v>REQU</v>
      </c>
      <c r="C17" s="10" t="str">
        <f>VLOOKUP($A17,Questions!$A$3:$L$333,2,0)&amp;""</f>
        <v>Are you offering either a product or platform, as opposed to only offering a service</v>
      </c>
      <c r="D17" s="10" t="str">
        <f>VLOOKUP($A17,Questions!$A$3:$L$333,11,0)&amp;""</f>
        <v>NA</v>
      </c>
      <c r="E17" s="10" t="str">
        <f>VLOOKUP($A17,Questions!$A$3:$L$333,12,0)&amp;""</f>
        <v>Not Scored</v>
      </c>
      <c r="F17" s="10" t="str">
        <f>VLOOKUP($A17,'Institution Evaluation'!$A$56:$J$346,3,0)&amp;""</f>
        <v>Yes</v>
      </c>
      <c r="G17" s="10" t="str">
        <f>VLOOKUP($A17,'Institution Evaluation'!$A$56:$J$346,6,0)&amp;""</f>
        <v/>
      </c>
      <c r="H17" s="10" t="str">
        <f>VLOOKUP($A17,'Institution Evaluation'!$A$56:$J$346,7,0)&amp;""</f>
        <v/>
      </c>
      <c r="I17" s="10" t="str">
        <f>VLOOKUP($A17,'Institution Evaluation'!$A$56:$J$346,8,0)&amp;""</f>
        <v/>
      </c>
      <c r="J17" s="10" t="str">
        <f>VLOOKUP($A17,'Institution Evaluation'!$A$56:$J$346,9,0)&amp;""</f>
        <v/>
      </c>
      <c r="K17" s="10">
        <f t="shared" si="1"/>
        <v>10</v>
      </c>
      <c r="L17" s="124" t="str">
        <f>IF($E17="Not Scored", "N/A",IF(AND($D17='Auto Responses'!$J$27,$H17=""),"N/A",IF(AND($D17='Auto Responses'!$J$27,$H17='Auto Responses'!$J$7,),1,IF(AND($D17='Auto Responses'!$J$27,$H17='Auto Responses'!$J$8),0,IF($F17=$G17,1,0)))))</f>
        <v>N/A</v>
      </c>
      <c r="M17" s="10" t="str">
        <f>VLOOKUP($A17,'Institution Evaluation'!$A$56:$J$346,10,0)&amp;""</f>
        <v>FALSE</v>
      </c>
      <c r="N17" s="10">
        <f t="shared" si="2"/>
        <v>0</v>
      </c>
      <c r="O17" s="124" t="str">
        <f t="shared" si="3"/>
        <v>N/A</v>
      </c>
      <c r="P17" s="124" t="str">
        <f t="shared" si="4"/>
        <v>N/A</v>
      </c>
      <c r="Q17" s="124">
        <f t="shared" si="5"/>
        <v>0</v>
      </c>
      <c r="R17" s="124">
        <f t="shared" si="9"/>
        <v>0</v>
      </c>
      <c r="S17" s="124">
        <f t="shared" si="6"/>
        <v>0</v>
      </c>
      <c r="T17" s="124">
        <f t="shared" si="7"/>
        <v>0</v>
      </c>
      <c r="U17" s="124">
        <f t="shared" si="10"/>
        <v>1</v>
      </c>
      <c r="V17" s="124">
        <f t="shared" si="8"/>
        <v>0</v>
      </c>
    </row>
    <row r="18" spans="1:22" ht="56.1">
      <c r="A18" s="10" t="str">
        <f>Questions!$A18</f>
        <v>REQU-02</v>
      </c>
      <c r="B18" s="10" t="str">
        <f t="shared" si="0"/>
        <v>REQU</v>
      </c>
      <c r="C18" s="10" t="str">
        <f>VLOOKUP($A18,Questions!$A$3:$L$333,2,0)&amp;""</f>
        <v>Does your product or service have an interface?</v>
      </c>
      <c r="D18" s="10" t="str">
        <f>VLOOKUP($A18,Questions!$A$3:$L$333,11,0)&amp;""</f>
        <v>NA</v>
      </c>
      <c r="E18" s="10" t="str">
        <f>VLOOKUP($A18,Questions!$A$3:$L$333,12,0)&amp;""</f>
        <v>Not Scored</v>
      </c>
      <c r="F18" s="10" t="str">
        <f>VLOOKUP($A18,'Institution Evaluation'!$A$56:$J$346,3,0)&amp;""</f>
        <v>Yes</v>
      </c>
      <c r="G18" s="10" t="str">
        <f>VLOOKUP($A18,'Institution Evaluation'!$A$56:$J$346,6,0)&amp;""</f>
        <v/>
      </c>
      <c r="H18" s="10" t="str">
        <f>VLOOKUP($A18,'Institution Evaluation'!$A$56:$J$346,7,0)&amp;""</f>
        <v/>
      </c>
      <c r="I18" s="10" t="str">
        <f>VLOOKUP($A18,'Institution Evaluation'!$A$56:$J$346,8,0)&amp;""</f>
        <v/>
      </c>
      <c r="J18" s="10" t="str">
        <f>VLOOKUP($A18,'Institution Evaluation'!$A$56:$J$346,9,0)&amp;""</f>
        <v/>
      </c>
      <c r="K18" s="10">
        <f t="shared" si="1"/>
        <v>10</v>
      </c>
      <c r="L18" s="124" t="str">
        <f>IF($E18="Not Scored", "N/A",IF(AND($D18='Auto Responses'!$J$27,$H18=""),"N/A",IF(AND($D18='Auto Responses'!$J$27,$H18='Auto Responses'!$J$7,),1,IF(AND($D18='Auto Responses'!$J$27,$H18='Auto Responses'!$J$8),0,IF($F18=$G18,1,0)))))</f>
        <v>N/A</v>
      </c>
      <c r="M18" s="10" t="str">
        <f>VLOOKUP($A18,'Institution Evaluation'!$A$56:$J$346,10,0)&amp;""</f>
        <v>FALSE</v>
      </c>
      <c r="N18" s="10">
        <f t="shared" si="2"/>
        <v>0</v>
      </c>
      <c r="O18" s="124" t="str">
        <f t="shared" si="3"/>
        <v>N/A</v>
      </c>
      <c r="P18" s="124" t="str">
        <f t="shared" si="4"/>
        <v>N/A</v>
      </c>
      <c r="Q18" s="124">
        <f t="shared" si="5"/>
        <v>0</v>
      </c>
      <c r="R18" s="124">
        <f t="shared" si="9"/>
        <v>0</v>
      </c>
      <c r="S18" s="124">
        <f t="shared" si="6"/>
        <v>0</v>
      </c>
      <c r="T18" s="124">
        <f t="shared" si="7"/>
        <v>0</v>
      </c>
      <c r="U18" s="124">
        <f t="shared" si="10"/>
        <v>1</v>
      </c>
      <c r="V18" s="124">
        <f t="shared" si="8"/>
        <v>0</v>
      </c>
    </row>
    <row r="19" spans="1:22" ht="56.1">
      <c r="A19" s="10" t="str">
        <f>Questions!$A19</f>
        <v>REQU-03</v>
      </c>
      <c r="B19" s="10" t="str">
        <f t="shared" si="0"/>
        <v>REQU</v>
      </c>
      <c r="C19" s="10" t="str">
        <f>VLOOKUP($A19,Questions!$A$3:$L$333,2,0)&amp;""</f>
        <v>Are you providing consulting services?</v>
      </c>
      <c r="D19" s="10" t="str">
        <f>VLOOKUP($A19,Questions!$A$3:$L$333,11,0)&amp;""</f>
        <v>NA</v>
      </c>
      <c r="E19" s="10" t="str">
        <f>VLOOKUP($A19,Questions!$A$3:$L$333,12,0)&amp;""</f>
        <v>Not Scored</v>
      </c>
      <c r="F19" s="10" t="str">
        <f>VLOOKUP($A19,'Institution Evaluation'!$A$56:$J$346,3,0)&amp;""</f>
        <v>Yes</v>
      </c>
      <c r="G19" s="10" t="str">
        <f>VLOOKUP($A19,'Institution Evaluation'!$A$56:$J$346,6,0)&amp;""</f>
        <v/>
      </c>
      <c r="H19" s="10" t="str">
        <f>VLOOKUP($A19,'Institution Evaluation'!$A$56:$J$346,7,0)&amp;""</f>
        <v/>
      </c>
      <c r="I19" s="10" t="str">
        <f>VLOOKUP($A19,'Institution Evaluation'!$A$56:$J$346,8,0)&amp;""</f>
        <v/>
      </c>
      <c r="J19" s="10" t="str">
        <f>VLOOKUP($A19,'Institution Evaluation'!$A$56:$J$346,9,0)&amp;""</f>
        <v/>
      </c>
      <c r="K19" s="10">
        <f t="shared" si="1"/>
        <v>10</v>
      </c>
      <c r="L19" s="124" t="str">
        <f>IF($E19="Not Scored", "N/A",IF(AND($D19='Auto Responses'!$J$27,$H19=""),"N/A",IF(AND($D19='Auto Responses'!$J$27,$H19='Auto Responses'!$J$7,),1,IF(AND($D19='Auto Responses'!$J$27,$H19='Auto Responses'!$J$8),0,IF($F19=$G19,1,0)))))</f>
        <v>N/A</v>
      </c>
      <c r="M19" s="10" t="str">
        <f>VLOOKUP($A19,'Institution Evaluation'!$A$56:$J$346,10,0)&amp;""</f>
        <v>FALSE</v>
      </c>
      <c r="N19" s="10">
        <f t="shared" si="2"/>
        <v>0</v>
      </c>
      <c r="O19" s="124" t="str">
        <f t="shared" si="3"/>
        <v>N/A</v>
      </c>
      <c r="P19" s="124" t="str">
        <f t="shared" si="4"/>
        <v>N/A</v>
      </c>
      <c r="Q19" s="124">
        <f t="shared" si="5"/>
        <v>0</v>
      </c>
      <c r="R19" s="124">
        <f t="shared" si="9"/>
        <v>0</v>
      </c>
      <c r="S19" s="124">
        <f t="shared" si="6"/>
        <v>0</v>
      </c>
      <c r="T19" s="124">
        <f t="shared" si="7"/>
        <v>0</v>
      </c>
      <c r="U19" s="124">
        <f t="shared" si="10"/>
        <v>1</v>
      </c>
      <c r="V19" s="124">
        <f t="shared" si="8"/>
        <v>0</v>
      </c>
    </row>
    <row r="20" spans="1:22" ht="56.1">
      <c r="A20" s="10" t="str">
        <f>Questions!$A20</f>
        <v>REQU-04</v>
      </c>
      <c r="B20" s="10" t="str">
        <f t="shared" si="0"/>
        <v>REQU</v>
      </c>
      <c r="C20" s="10" t="str">
        <f>VLOOKUP($A20,Questions!$A$3:$L$333,2,0)&amp;""</f>
        <v>Does your solution have AI features, or are there plans to implement AI features in the next 12 months?</v>
      </c>
      <c r="D20" s="10" t="str">
        <f>VLOOKUP($A20,Questions!$A$3:$L$333,11,0)&amp;""</f>
        <v>NA</v>
      </c>
      <c r="E20" s="10" t="str">
        <f>VLOOKUP($A20,Questions!$A$3:$L$333,12,0)&amp;""</f>
        <v>Not Scored</v>
      </c>
      <c r="F20" s="10" t="str">
        <f>VLOOKUP($A20,'Institution Evaluation'!$A$56:$J$346,3,0)&amp;""</f>
        <v>Yes</v>
      </c>
      <c r="G20" s="10" t="str">
        <f>VLOOKUP($A20,'Institution Evaluation'!$A$56:$J$346,6,0)&amp;""</f>
        <v/>
      </c>
      <c r="H20" s="10" t="str">
        <f>VLOOKUP($A20,'Institution Evaluation'!$A$56:$J$346,7,0)&amp;""</f>
        <v/>
      </c>
      <c r="I20" s="10" t="str">
        <f>VLOOKUP($A20,'Institution Evaluation'!$A$56:$J$346,8,0)&amp;""</f>
        <v/>
      </c>
      <c r="J20" s="10" t="str">
        <f>VLOOKUP($A20,'Institution Evaluation'!$A$56:$J$346,9,0)&amp;""</f>
        <v/>
      </c>
      <c r="K20" s="10">
        <f t="shared" si="1"/>
        <v>10</v>
      </c>
      <c r="L20" s="124" t="str">
        <f>IF($E20="Not Scored", "N/A",IF(AND($D20='Auto Responses'!$J$27,$H20=""),"N/A",IF(AND($D20='Auto Responses'!$J$27,$H20='Auto Responses'!$J$7,),1,IF(AND($D20='Auto Responses'!$J$27,$H20='Auto Responses'!$J$8),0,IF($F20=$G20,1,0)))))</f>
        <v>N/A</v>
      </c>
      <c r="M20" s="10" t="str">
        <f>VLOOKUP($A20,'Institution Evaluation'!$A$56:$J$346,10,0)&amp;""</f>
        <v>FALSE</v>
      </c>
      <c r="N20" s="10">
        <f t="shared" si="2"/>
        <v>0</v>
      </c>
      <c r="O20" s="124" t="str">
        <f t="shared" si="3"/>
        <v>N/A</v>
      </c>
      <c r="P20" s="124" t="str">
        <f t="shared" si="4"/>
        <v>N/A</v>
      </c>
      <c r="Q20" s="124">
        <f t="shared" si="5"/>
        <v>0</v>
      </c>
      <c r="R20" s="124">
        <f t="shared" si="9"/>
        <v>0</v>
      </c>
      <c r="S20" s="124">
        <f t="shared" si="6"/>
        <v>0</v>
      </c>
      <c r="T20" s="124">
        <f t="shared" si="7"/>
        <v>0</v>
      </c>
      <c r="U20" s="124">
        <f t="shared" si="10"/>
        <v>1</v>
      </c>
      <c r="V20" s="124">
        <f t="shared" si="8"/>
        <v>0</v>
      </c>
    </row>
    <row r="21" spans="1:22" ht="56.1">
      <c r="A21" s="10" t="str">
        <f>Questions!$A21</f>
        <v>REQU-05</v>
      </c>
      <c r="B21" s="10" t="str">
        <f t="shared" si="0"/>
        <v>REQU</v>
      </c>
      <c r="C21" s="10" t="str">
        <f>VLOOKUP($A21,Questions!$A$3:$L$333,2,0)&amp;""</f>
        <v>Does your solution process protected health information (PHI) or any data covered by the Health Insurance Portability and Accountability Act (HIPAA)?</v>
      </c>
      <c r="D21" s="10" t="str">
        <f>VLOOKUP($A21,Questions!$A$3:$L$333,11,0)&amp;""</f>
        <v>NA</v>
      </c>
      <c r="E21" s="10" t="str">
        <f>VLOOKUP($A21,Questions!$A$3:$L$333,12,0)&amp;""</f>
        <v>Not Scored</v>
      </c>
      <c r="F21" s="10" t="str">
        <f>VLOOKUP($A21,'Institution Evaluation'!$A$56:$J$346,3,0)&amp;""</f>
        <v>Yes</v>
      </c>
      <c r="G21" s="10" t="str">
        <f>VLOOKUP($A21,'Institution Evaluation'!$A$56:$J$346,6,0)&amp;""</f>
        <v/>
      </c>
      <c r="H21" s="10" t="str">
        <f>VLOOKUP($A21,'Institution Evaluation'!$A$56:$J$346,7,0)&amp;""</f>
        <v/>
      </c>
      <c r="I21" s="10" t="str">
        <f>VLOOKUP($A21,'Institution Evaluation'!$A$56:$J$346,8,0)&amp;""</f>
        <v/>
      </c>
      <c r="J21" s="10" t="str">
        <f>VLOOKUP($A21,'Institution Evaluation'!$A$56:$J$346,9,0)&amp;""</f>
        <v/>
      </c>
      <c r="K21" s="10">
        <f t="shared" si="1"/>
        <v>10</v>
      </c>
      <c r="L21" s="124" t="str">
        <f>IF($E21="Not Scored", "N/A",IF(AND($D21='Auto Responses'!$J$27,$H21=""),"N/A",IF(AND($D21='Auto Responses'!$J$27,$H21='Auto Responses'!$J$7,),1,IF(AND($D21='Auto Responses'!$J$27,$H21='Auto Responses'!$J$8),0,IF($F21=$G21,1,0)))))</f>
        <v>N/A</v>
      </c>
      <c r="M21" s="10" t="str">
        <f>VLOOKUP($A21,'Institution Evaluation'!$A$56:$J$346,10,0)&amp;""</f>
        <v>FALSE</v>
      </c>
      <c r="N21" s="10">
        <f t="shared" si="2"/>
        <v>0</v>
      </c>
      <c r="O21" s="124" t="str">
        <f t="shared" si="3"/>
        <v>N/A</v>
      </c>
      <c r="P21" s="124" t="str">
        <f t="shared" si="4"/>
        <v>N/A</v>
      </c>
      <c r="Q21" s="124">
        <f t="shared" si="5"/>
        <v>0</v>
      </c>
      <c r="R21" s="124">
        <f t="shared" si="9"/>
        <v>0</v>
      </c>
      <c r="S21" s="124">
        <f t="shared" si="6"/>
        <v>0</v>
      </c>
      <c r="T21" s="124">
        <f t="shared" si="7"/>
        <v>0</v>
      </c>
      <c r="U21" s="124">
        <f t="shared" si="10"/>
        <v>1</v>
      </c>
      <c r="V21" s="124">
        <f t="shared" si="8"/>
        <v>0</v>
      </c>
    </row>
    <row r="22" spans="1:22" ht="56.1">
      <c r="A22" s="10" t="str">
        <f>Questions!$A22</f>
        <v>REQU-06</v>
      </c>
      <c r="B22" s="10" t="str">
        <f t="shared" si="0"/>
        <v>REQU</v>
      </c>
      <c r="C22" s="10" t="str">
        <f>VLOOKUP($A22,Questions!$A$3:$L$333,2,0)&amp;""</f>
        <v>Is the solution designed to process, store, or transmit credit card information?</v>
      </c>
      <c r="D22" s="10" t="str">
        <f>VLOOKUP($A22,Questions!$A$3:$L$333,11,0)&amp;""</f>
        <v>NA</v>
      </c>
      <c r="E22" s="10" t="str">
        <f>VLOOKUP($A22,Questions!$A$3:$L$333,12,0)&amp;""</f>
        <v>Not Scored</v>
      </c>
      <c r="F22" s="10" t="str">
        <f>VLOOKUP($A22,'Institution Evaluation'!$A$56:$J$346,3,0)&amp;""</f>
        <v>No</v>
      </c>
      <c r="G22" s="10" t="str">
        <f>VLOOKUP($A22,'Institution Evaluation'!$A$56:$J$346,6,0)&amp;""</f>
        <v/>
      </c>
      <c r="H22" s="10" t="str">
        <f>VLOOKUP($A22,'Institution Evaluation'!$A$56:$J$346,7,0)&amp;""</f>
        <v/>
      </c>
      <c r="I22" s="10" t="str">
        <f>VLOOKUP($A22,'Institution Evaluation'!$A$56:$J$346,8,0)&amp;""</f>
        <v/>
      </c>
      <c r="J22" s="10" t="str">
        <f>VLOOKUP($A22,'Institution Evaluation'!$A$56:$J$346,9,0)&amp;""</f>
        <v/>
      </c>
      <c r="K22" s="10">
        <f t="shared" si="1"/>
        <v>10</v>
      </c>
      <c r="L22" s="124" t="str">
        <f>IF($E22="Not Scored", "N/A",IF(AND($D22='Auto Responses'!$J$27,$H22=""),"N/A",IF(AND($D22='Auto Responses'!$J$27,$H22='Auto Responses'!$J$7,),1,IF(AND($D22='Auto Responses'!$J$27,$H22='Auto Responses'!$J$8),0,IF($F22=$G22,1,0)))))</f>
        <v>N/A</v>
      </c>
      <c r="M22" s="10" t="str">
        <f>VLOOKUP($A22,'Institution Evaluation'!$A$56:$J$346,10,0)&amp;""</f>
        <v>FALSE</v>
      </c>
      <c r="N22" s="10">
        <f t="shared" si="2"/>
        <v>0</v>
      </c>
      <c r="O22" s="124" t="str">
        <f t="shared" si="3"/>
        <v>N/A</v>
      </c>
      <c r="P22" s="124" t="str">
        <f t="shared" si="4"/>
        <v>N/A</v>
      </c>
      <c r="Q22" s="124">
        <f t="shared" si="5"/>
        <v>0</v>
      </c>
      <c r="R22" s="124">
        <f t="shared" si="9"/>
        <v>0</v>
      </c>
      <c r="S22" s="124">
        <f t="shared" si="6"/>
        <v>0</v>
      </c>
      <c r="T22" s="124">
        <f t="shared" si="7"/>
        <v>0</v>
      </c>
      <c r="U22" s="124">
        <f t="shared" si="10"/>
        <v>1</v>
      </c>
      <c r="V22" s="124">
        <f t="shared" si="8"/>
        <v>0</v>
      </c>
    </row>
    <row r="23" spans="1:22" ht="69.95">
      <c r="A23" s="10" t="str">
        <f>Questions!$A23</f>
        <v>REQU-07</v>
      </c>
      <c r="B23" s="10" t="str">
        <f t="shared" si="0"/>
        <v>REQU</v>
      </c>
      <c r="C23" s="10"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10" t="str">
        <f>VLOOKUP($A23,Questions!$A$3:$L$333,11,0)&amp;""</f>
        <v>NA</v>
      </c>
      <c r="E23" s="10" t="str">
        <f>VLOOKUP($A23,Questions!$A$3:$L$333,12,0)&amp;""</f>
        <v>Not Scored</v>
      </c>
      <c r="F23" s="10" t="str">
        <f>VLOOKUP($A23,'Institution Evaluation'!$A$56:$J$346,3,0)&amp;""</f>
        <v>Yes</v>
      </c>
      <c r="G23" s="10" t="str">
        <f>VLOOKUP($A23,'Institution Evaluation'!$A$56:$J$346,6,0)&amp;""</f>
        <v/>
      </c>
      <c r="H23" s="10" t="str">
        <f>VLOOKUP($A23,'Institution Evaluation'!$A$56:$J$346,7,0)&amp;""</f>
        <v/>
      </c>
      <c r="I23" s="10" t="str">
        <f>VLOOKUP($A23,'Institution Evaluation'!$A$56:$J$346,8,0)&amp;""</f>
        <v/>
      </c>
      <c r="J23" s="10" t="str">
        <f>VLOOKUP($A23,'Institution Evaluation'!$A$56:$J$346,9,0)&amp;""</f>
        <v/>
      </c>
      <c r="K23" s="10">
        <f t="shared" si="1"/>
        <v>10</v>
      </c>
      <c r="L23" s="124" t="str">
        <f>IF($E23="Not Scored", "N/A",IF(AND($D23='Auto Responses'!$J$27,$H23=""),"N/A",IF(AND($D23='Auto Responses'!$J$27,$H23='Auto Responses'!$J$7,),1,IF(AND($D23='Auto Responses'!$J$27,$H23='Auto Responses'!$J$8),0,IF($F23=$G23,1,0)))))</f>
        <v>N/A</v>
      </c>
      <c r="M23" s="10" t="str">
        <f>VLOOKUP($A23,'Institution Evaluation'!$A$56:$J$346,10,0)&amp;""</f>
        <v>FALSE</v>
      </c>
      <c r="N23" s="10">
        <f t="shared" si="2"/>
        <v>0</v>
      </c>
      <c r="O23" s="124" t="str">
        <f t="shared" si="3"/>
        <v>N/A</v>
      </c>
      <c r="P23" s="124" t="str">
        <f t="shared" si="4"/>
        <v>N/A</v>
      </c>
      <c r="Q23" s="124">
        <f t="shared" si="5"/>
        <v>0</v>
      </c>
      <c r="R23" s="124">
        <f t="shared" si="9"/>
        <v>0</v>
      </c>
      <c r="S23" s="124">
        <f t="shared" si="6"/>
        <v>0</v>
      </c>
      <c r="T23" s="124">
        <f t="shared" si="7"/>
        <v>0</v>
      </c>
      <c r="U23" s="124">
        <f t="shared" si="10"/>
        <v>1</v>
      </c>
      <c r="V23" s="124">
        <f t="shared" si="8"/>
        <v>0</v>
      </c>
    </row>
    <row r="24" spans="1:22" ht="56.1">
      <c r="A24" s="10" t="str">
        <f>Questions!$A24</f>
        <v>REQU-08</v>
      </c>
      <c r="B24" s="10" t="str">
        <f t="shared" si="0"/>
        <v>REQU</v>
      </c>
      <c r="C24" s="10" t="str">
        <f>VLOOKUP($A24,Questions!$A$3:$L$333,2,0)&amp;""</f>
        <v>Does your solution have access to personal or institutional data?</v>
      </c>
      <c r="D24" s="10" t="str">
        <f>VLOOKUP($A24,Questions!$A$3:$L$333,11,0)&amp;""</f>
        <v>NA</v>
      </c>
      <c r="E24" s="10" t="str">
        <f>VLOOKUP($A24,Questions!$A$3:$L$333,12,0)&amp;""</f>
        <v>Start Here</v>
      </c>
      <c r="F24" s="10" t="str">
        <f>VLOOKUP($A24,'Institution Evaluation'!$A$56:$J$346,3,0)&amp;""</f>
        <v>Yes</v>
      </c>
      <c r="G24" s="10" t="str">
        <f>VLOOKUP($A24,'Institution Evaluation'!$A$56:$J$346,6,0)&amp;""</f>
        <v/>
      </c>
      <c r="H24" s="10" t="str">
        <f>VLOOKUP($A24,'Institution Evaluation'!$A$56:$J$346,7,0)&amp;""</f>
        <v/>
      </c>
      <c r="I24" s="10" t="str">
        <f>VLOOKUP($A24,'Institution Evaluation'!$A$56:$J$346,8,0)&amp;""</f>
        <v/>
      </c>
      <c r="J24" s="10" t="str">
        <f>VLOOKUP($A24,'Institution Evaluation'!$A$56:$J$346,9,0)&amp;""</f>
        <v/>
      </c>
      <c r="K24" s="10">
        <f t="shared" si="1"/>
        <v>10</v>
      </c>
      <c r="L24" s="124">
        <f>IF($E24="Not Scored", "N/A",IF(AND($D24='Auto Responses'!$J$27,$H24=""),"N/A",IF(AND($D24='Auto Responses'!$J$27,$H24='Auto Responses'!$J$7,),1,IF(AND($D24='Auto Responses'!$J$27,$H24='Auto Responses'!$J$8),0,IF($F24=$G24,1,0)))))</f>
        <v>0</v>
      </c>
      <c r="M24" s="10" t="str">
        <f>VLOOKUP($A24,'Institution Evaluation'!$A$56:$J$346,10,0)&amp;""</f>
        <v>FALSE</v>
      </c>
      <c r="N24" s="10">
        <f t="shared" si="2"/>
        <v>0</v>
      </c>
      <c r="O24" s="124">
        <f t="shared" si="3"/>
        <v>10</v>
      </c>
      <c r="P24" s="124">
        <f t="shared" si="4"/>
        <v>0</v>
      </c>
      <c r="Q24" s="124">
        <f t="shared" si="5"/>
        <v>0</v>
      </c>
      <c r="R24" s="124">
        <f t="shared" si="9"/>
        <v>0</v>
      </c>
      <c r="S24" s="124">
        <f t="shared" si="6"/>
        <v>0</v>
      </c>
      <c r="T24" s="124">
        <f t="shared" si="7"/>
        <v>0</v>
      </c>
      <c r="U24" s="124">
        <f t="shared" si="10"/>
        <v>1</v>
      </c>
      <c r="V24" s="124">
        <f t="shared" si="8"/>
        <v>0</v>
      </c>
    </row>
    <row r="25" spans="1:22" ht="56.1">
      <c r="A25" s="10" t="str">
        <f>Questions!$A25</f>
        <v>DOCU-01</v>
      </c>
      <c r="B25" s="10" t="str">
        <f t="shared" si="0"/>
        <v>DOCU</v>
      </c>
      <c r="C25" s="10" t="str">
        <f>VLOOKUP($A25,Questions!$A$3:$L$333,2,0)&amp;""</f>
        <v>Do you have a well-documented business continuity plan (BCP), with a clear owner, that is tested annually?*</v>
      </c>
      <c r="D25" s="10" t="str">
        <f>VLOOKUP($A25,Questions!$A$3:$L$333,11,0)&amp;""</f>
        <v/>
      </c>
      <c r="E25" s="10" t="str">
        <f>VLOOKUP($A25,Questions!$A$3:$L$333,12,0)&amp;""</f>
        <v>Organization</v>
      </c>
      <c r="F25" s="10" t="str">
        <f>VLOOKUP($A25,'Institution Evaluation'!$A$56:$J$346,3,0)&amp;""</f>
        <v>Yes</v>
      </c>
      <c r="G25" s="10" t="str">
        <f>VLOOKUP($A25,'Institution Evaluation'!$A$56:$J$346,6,0)&amp;""</f>
        <v>Yes</v>
      </c>
      <c r="H25" s="10" t="str">
        <f>VLOOKUP($A25,'Institution Evaluation'!$A$56:$J$346,7,0)&amp;""</f>
        <v/>
      </c>
      <c r="I25" s="10" t="str">
        <f>VLOOKUP($A25,'Institution Evaluation'!$A$56:$J$346,8,0)&amp;""</f>
        <v>Critical Importance</v>
      </c>
      <c r="J25" s="10" t="str">
        <f>VLOOKUP($A25,'Institution Evaluation'!$A$56:$J$346,9,0)&amp;""</f>
        <v/>
      </c>
      <c r="K25" s="10">
        <f t="shared" si="1"/>
        <v>20</v>
      </c>
      <c r="L25" s="124">
        <f>IF($E25="Not Scored", "N/A",IF(AND($D25='Auto Responses'!$J$27,$H25=""),"N/A",IF(AND($D25='Auto Responses'!$J$27,$H25='Auto Responses'!$J$7,),1,IF(AND($D25='Auto Responses'!$J$27,$H25='Auto Responses'!$J$8),0,IF($F25=$G25,1,0)))))</f>
        <v>1</v>
      </c>
      <c r="M25" s="10" t="str">
        <f>VLOOKUP($A25,'Institution Evaluation'!$A$56:$J$346,10,0)&amp;""</f>
        <v>FALSE</v>
      </c>
      <c r="N25" s="10">
        <f t="shared" si="2"/>
        <v>1</v>
      </c>
      <c r="O25" s="124">
        <f t="shared" si="3"/>
        <v>20</v>
      </c>
      <c r="P25" s="124">
        <f t="shared" si="4"/>
        <v>20</v>
      </c>
      <c r="Q25" s="124">
        <f t="shared" si="5"/>
        <v>0</v>
      </c>
      <c r="R25" s="124">
        <f t="shared" si="9"/>
        <v>0</v>
      </c>
      <c r="S25" s="124">
        <f t="shared" si="6"/>
        <v>0</v>
      </c>
      <c r="T25" s="124">
        <f t="shared" si="7"/>
        <v>1</v>
      </c>
      <c r="U25" s="124">
        <f t="shared" si="10"/>
        <v>2</v>
      </c>
      <c r="V25" s="124">
        <f t="shared" si="8"/>
        <v>2</v>
      </c>
    </row>
    <row r="26" spans="1:22" ht="56.1">
      <c r="A26" s="10" t="str">
        <f>Questions!$A26</f>
        <v>DOCU-02</v>
      </c>
      <c r="B26" s="10" t="str">
        <f t="shared" si="0"/>
        <v>DOCU</v>
      </c>
      <c r="C26" s="10" t="str">
        <f>VLOOKUP($A26,Questions!$A$3:$L$333,2,0)&amp;""</f>
        <v>Do you have a well-documented disaster recovery plan (DRP), with a clear owner, that is tested annually?*</v>
      </c>
      <c r="D26" s="10" t="str">
        <f>VLOOKUP($A26,Questions!$A$3:$L$333,11,0)&amp;""</f>
        <v/>
      </c>
      <c r="E26" s="10" t="str">
        <f>VLOOKUP($A26,Questions!$A$3:$L$333,12,0)&amp;""</f>
        <v>Organization</v>
      </c>
      <c r="F26" s="10" t="str">
        <f>VLOOKUP($A26,'Institution Evaluation'!$A$56:$J$346,3,0)&amp;""</f>
        <v>Yes</v>
      </c>
      <c r="G26" s="10" t="str">
        <f>VLOOKUP($A26,'Institution Evaluation'!$A$56:$J$346,6,0)&amp;""</f>
        <v>Yes</v>
      </c>
      <c r="H26" s="10" t="str">
        <f>VLOOKUP($A26,'Institution Evaluation'!$A$56:$J$346,7,0)&amp;""</f>
        <v/>
      </c>
      <c r="I26" s="10" t="str">
        <f>VLOOKUP($A26,'Institution Evaluation'!$A$56:$J$346,8,0)&amp;""</f>
        <v>Critical Importance</v>
      </c>
      <c r="J26" s="10" t="str">
        <f>VLOOKUP($A26,'Institution Evaluation'!$A$56:$J$346,9,0)&amp;""</f>
        <v/>
      </c>
      <c r="K26" s="10">
        <f t="shared" si="1"/>
        <v>20</v>
      </c>
      <c r="L26" s="124">
        <f>IF($E26="Not Scored", "N/A",IF(AND($D26='Auto Responses'!$J$27,$H26=""),"N/A",IF(AND($D26='Auto Responses'!$J$27,$H26='Auto Responses'!$J$7,),1,IF(AND($D26='Auto Responses'!$J$27,$H26='Auto Responses'!$J$8),0,IF($F26=$G26,1,0)))))</f>
        <v>1</v>
      </c>
      <c r="M26" s="10" t="str">
        <f>VLOOKUP($A26,'Institution Evaluation'!$A$56:$J$346,10,0)&amp;""</f>
        <v>FALSE</v>
      </c>
      <c r="N26" s="10">
        <f t="shared" si="2"/>
        <v>1</v>
      </c>
      <c r="O26" s="124">
        <f t="shared" si="3"/>
        <v>20</v>
      </c>
      <c r="P26" s="124">
        <f t="shared" si="4"/>
        <v>20</v>
      </c>
      <c r="Q26" s="124">
        <f t="shared" si="5"/>
        <v>0</v>
      </c>
      <c r="R26" s="124">
        <f t="shared" si="9"/>
        <v>0</v>
      </c>
      <c r="S26" s="124">
        <f t="shared" si="6"/>
        <v>0</v>
      </c>
      <c r="T26" s="124">
        <f t="shared" si="7"/>
        <v>1</v>
      </c>
      <c r="U26" s="124">
        <f t="shared" si="10"/>
        <v>3</v>
      </c>
      <c r="V26" s="124">
        <f t="shared" si="8"/>
        <v>3</v>
      </c>
    </row>
    <row r="27" spans="1:22" ht="56.1">
      <c r="A27" s="10" t="str">
        <f>Questions!$A27</f>
        <v>DOCU-03</v>
      </c>
      <c r="B27" s="10" t="str">
        <f t="shared" si="0"/>
        <v>DOCU</v>
      </c>
      <c r="C27" s="10" t="str">
        <f>VLOOKUP($A27,Questions!$A$3:$L$333,2,0)&amp;""</f>
        <v>Have you undergone a SSAE 18/SOC 2 audit?</v>
      </c>
      <c r="D27" s="10" t="str">
        <f>VLOOKUP($A27,Questions!$A$3:$L$333,11,0)&amp;""</f>
        <v/>
      </c>
      <c r="E27" s="10" t="str">
        <f>VLOOKUP($A27,Questions!$A$3:$L$333,12,0)&amp;""</f>
        <v>Organization</v>
      </c>
      <c r="F27" s="10" t="str">
        <f>VLOOKUP($A27,'Institution Evaluation'!$A$56:$J$346,3,0)&amp;""</f>
        <v>No</v>
      </c>
      <c r="G27" s="10" t="str">
        <f>VLOOKUP($A27,'Institution Evaluation'!$A$56:$J$346,6,0)&amp;""</f>
        <v>Yes</v>
      </c>
      <c r="H27" s="10" t="str">
        <f>VLOOKUP($A27,'Institution Evaluation'!$A$56:$J$346,7,0)&amp;""</f>
        <v/>
      </c>
      <c r="I27" s="10" t="str">
        <f>VLOOKUP($A27,'Institution Evaluation'!$A$56:$J$346,8,0)&amp;""</f>
        <v>Standard Importance</v>
      </c>
      <c r="J27" s="10" t="str">
        <f>VLOOKUP($A27,'Institution Evaluation'!$A$56:$J$346,9,0)&amp;""</f>
        <v/>
      </c>
      <c r="K27" s="10">
        <f t="shared" si="1"/>
        <v>10</v>
      </c>
      <c r="L27" s="124">
        <f>IF($E27="Not Scored", "N/A",IF(AND($D27='Auto Responses'!$J$27,$H27=""),"N/A",IF(AND($D27='Auto Responses'!$J$27,$H27='Auto Responses'!$J$7,),1,IF(AND($D27='Auto Responses'!$J$27,$H27='Auto Responses'!$J$8),0,IF($F27=$G27,1,0)))))</f>
        <v>0</v>
      </c>
      <c r="M27" s="10" t="str">
        <f>VLOOKUP($A27,'Institution Evaluation'!$A$56:$J$346,10,0)&amp;""</f>
        <v>FALSE</v>
      </c>
      <c r="N27" s="10">
        <f t="shared" si="2"/>
        <v>0</v>
      </c>
      <c r="O27" s="124">
        <f t="shared" si="3"/>
        <v>10</v>
      </c>
      <c r="P27" s="124">
        <f t="shared" si="4"/>
        <v>0</v>
      </c>
      <c r="Q27" s="124">
        <f t="shared" si="5"/>
        <v>0</v>
      </c>
      <c r="R27" s="124">
        <f t="shared" si="9"/>
        <v>0</v>
      </c>
      <c r="S27" s="124">
        <f t="shared" si="6"/>
        <v>0</v>
      </c>
      <c r="T27" s="124">
        <f t="shared" si="7"/>
        <v>0</v>
      </c>
      <c r="U27" s="124">
        <f t="shared" si="10"/>
        <v>3</v>
      </c>
      <c r="V27" s="124">
        <f t="shared" si="8"/>
        <v>0</v>
      </c>
    </row>
    <row r="28" spans="1:22" ht="56.1">
      <c r="A28" s="10" t="str">
        <f>Questions!$A28</f>
        <v>DOCU-04</v>
      </c>
      <c r="B28" s="10" t="str">
        <f t="shared" si="0"/>
        <v>DOCU</v>
      </c>
      <c r="C28" s="10" t="str">
        <f>VLOOKUP($A28,Questions!$A$3:$L$333,2,0)&amp;""</f>
        <v>Do you conform with a specific industry standard security framework (e.g., NIST Cybersecurity Framework, CIS Controls, ISO 27001, etc.)?</v>
      </c>
      <c r="D28" s="10" t="str">
        <f>VLOOKUP($A28,Questions!$A$3:$L$333,11,0)&amp;""</f>
        <v/>
      </c>
      <c r="E28" s="10" t="str">
        <f>VLOOKUP($A28,Questions!$A$3:$L$333,12,0)&amp;""</f>
        <v>Organization</v>
      </c>
      <c r="F28" s="10" t="str">
        <f>VLOOKUP($A28,'Institution Evaluation'!$A$56:$J$346,3,0)&amp;""</f>
        <v>Yes</v>
      </c>
      <c r="G28" s="10" t="str">
        <f>VLOOKUP($A28,'Institution Evaluation'!$A$56:$J$346,6,0)&amp;""</f>
        <v>Yes</v>
      </c>
      <c r="H28" s="10" t="str">
        <f>VLOOKUP($A28,'Institution Evaluation'!$A$56:$J$346,7,0)&amp;""</f>
        <v/>
      </c>
      <c r="I28" s="10" t="str">
        <f>VLOOKUP($A28,'Institution Evaluation'!$A$56:$J$346,8,0)&amp;""</f>
        <v>Standard Importance</v>
      </c>
      <c r="J28" s="10" t="str">
        <f>VLOOKUP($A28,'Institution Evaluation'!$A$56:$J$346,9,0)&amp;""</f>
        <v/>
      </c>
      <c r="K28" s="10">
        <f t="shared" si="1"/>
        <v>10</v>
      </c>
      <c r="L28" s="124">
        <f>IF($E28="Not Scored", "N/A",IF(AND($D28='Auto Responses'!$J$27,$H28=""),"N/A",IF(AND($D28='Auto Responses'!$J$27,$H28='Auto Responses'!$J$7,),1,IF(AND($D28='Auto Responses'!$J$27,$H28='Auto Responses'!$J$8),0,IF($F28=$G28,1,0)))))</f>
        <v>1</v>
      </c>
      <c r="M28" s="10" t="str">
        <f>VLOOKUP($A28,'Institution Evaluation'!$A$56:$J$346,10,0)&amp;""</f>
        <v>FALSE</v>
      </c>
      <c r="N28" s="10">
        <f t="shared" si="2"/>
        <v>0</v>
      </c>
      <c r="O28" s="124">
        <f t="shared" si="3"/>
        <v>10</v>
      </c>
      <c r="P28" s="124">
        <f t="shared" si="4"/>
        <v>10</v>
      </c>
      <c r="Q28" s="124">
        <f t="shared" si="5"/>
        <v>0</v>
      </c>
      <c r="R28" s="124">
        <f t="shared" si="9"/>
        <v>0</v>
      </c>
      <c r="S28" s="124">
        <f t="shared" si="6"/>
        <v>0</v>
      </c>
      <c r="T28" s="124">
        <f t="shared" si="7"/>
        <v>0</v>
      </c>
      <c r="U28" s="124">
        <f t="shared" si="10"/>
        <v>3</v>
      </c>
      <c r="V28" s="124">
        <f t="shared" si="8"/>
        <v>0</v>
      </c>
    </row>
    <row r="29" spans="1:22" ht="56.1">
      <c r="A29" s="10" t="str">
        <f>Questions!$A29</f>
        <v>DOCU-05</v>
      </c>
      <c r="B29" s="10" t="str">
        <f t="shared" si="0"/>
        <v>DOCU</v>
      </c>
      <c r="C29" s="10" t="str">
        <f>VLOOKUP($A29,Questions!$A$3:$L$333,2,0)&amp;""</f>
        <v>Can you provide overall system and/or application architecture diagrams, including a full description of the data flow for all components of the system?</v>
      </c>
      <c r="D29" s="10" t="str">
        <f>VLOOKUP($A29,Questions!$A$3:$L$333,11,0)&amp;""</f>
        <v/>
      </c>
      <c r="E29" s="10" t="str">
        <f>VLOOKUP($A29,Questions!$A$3:$L$333,12,0)&amp;""</f>
        <v>Organization</v>
      </c>
      <c r="F29" s="10" t="str">
        <f>VLOOKUP($A29,'Institution Evaluation'!$A$56:$J$346,3,0)&amp;""</f>
        <v>Yes</v>
      </c>
      <c r="G29" s="10" t="str">
        <f>VLOOKUP($A29,'Institution Evaluation'!$A$56:$J$346,6,0)&amp;""</f>
        <v>Yes</v>
      </c>
      <c r="H29" s="10" t="str">
        <f>VLOOKUP($A29,'Institution Evaluation'!$A$56:$J$346,7,0)&amp;""</f>
        <v/>
      </c>
      <c r="I29" s="10" t="str">
        <f>VLOOKUP($A29,'Institution Evaluation'!$A$56:$J$346,8,0)&amp;""</f>
        <v>Standard Importance</v>
      </c>
      <c r="J29" s="10" t="str">
        <f>VLOOKUP($A29,'Institution Evaluation'!$A$56:$J$346,9,0)&amp;""</f>
        <v/>
      </c>
      <c r="K29" s="10">
        <f t="shared" si="1"/>
        <v>10</v>
      </c>
      <c r="L29" s="124">
        <f>IF($E29="Not Scored", "N/A",IF(AND($D29='Auto Responses'!$J$27,$H29=""),"N/A",IF(AND($D29='Auto Responses'!$J$27,$H29='Auto Responses'!$J$7,),1,IF(AND($D29='Auto Responses'!$J$27,$H29='Auto Responses'!$J$8),0,IF($F29=$G29,1,0)))))</f>
        <v>1</v>
      </c>
      <c r="M29" s="10" t="str">
        <f>VLOOKUP($A29,'Institution Evaluation'!$A$56:$J$346,10,0)&amp;""</f>
        <v>FALSE</v>
      </c>
      <c r="N29" s="10">
        <f t="shared" si="2"/>
        <v>0</v>
      </c>
      <c r="O29" s="124">
        <f t="shared" si="3"/>
        <v>10</v>
      </c>
      <c r="P29" s="124">
        <f t="shared" si="4"/>
        <v>10</v>
      </c>
      <c r="Q29" s="124">
        <f t="shared" si="5"/>
        <v>0</v>
      </c>
      <c r="R29" s="124">
        <f t="shared" si="9"/>
        <v>0</v>
      </c>
      <c r="S29" s="124">
        <f t="shared" si="6"/>
        <v>0</v>
      </c>
      <c r="T29" s="124">
        <f t="shared" si="7"/>
        <v>0</v>
      </c>
      <c r="U29" s="124">
        <f t="shared" si="10"/>
        <v>3</v>
      </c>
      <c r="V29" s="124">
        <f t="shared" si="8"/>
        <v>0</v>
      </c>
    </row>
    <row r="30" spans="1:22" ht="56.1">
      <c r="A30" s="10" t="str">
        <f>Questions!$A30</f>
        <v>DOCU-06</v>
      </c>
      <c r="B30" s="10" t="str">
        <f t="shared" si="0"/>
        <v>DOCU</v>
      </c>
      <c r="C30" s="10" t="str">
        <f>VLOOKUP($A30,Questions!$A$3:$L$333,2,0)&amp;""</f>
        <v>Does your organization have a data privacy policy?</v>
      </c>
      <c r="D30" s="10" t="str">
        <f>VLOOKUP($A30,Questions!$A$3:$L$333,11,0)&amp;""</f>
        <v/>
      </c>
      <c r="E30" s="10" t="str">
        <f>VLOOKUP($A30,Questions!$A$3:$L$333,12,0)&amp;""</f>
        <v>Organization</v>
      </c>
      <c r="F30" s="10" t="str">
        <f>VLOOKUP($A30,'Institution Evaluation'!$A$56:$J$346,3,0)&amp;""</f>
        <v>Yes</v>
      </c>
      <c r="G30" s="10" t="str">
        <f>VLOOKUP($A30,'Institution Evaluation'!$A$56:$J$346,6,0)&amp;""</f>
        <v>Yes</v>
      </c>
      <c r="H30" s="10" t="str">
        <f>VLOOKUP($A30,'Institution Evaluation'!$A$56:$J$346,7,0)&amp;""</f>
        <v/>
      </c>
      <c r="I30" s="10" t="str">
        <f>VLOOKUP($A30,'Institution Evaluation'!$A$56:$J$346,8,0)&amp;""</f>
        <v>Standard Importance</v>
      </c>
      <c r="J30" s="10" t="str">
        <f>VLOOKUP($A30,'Institution Evaluation'!$A$56:$J$346,9,0)&amp;""</f>
        <v/>
      </c>
      <c r="K30" s="10">
        <f t="shared" si="1"/>
        <v>10</v>
      </c>
      <c r="L30" s="124">
        <f>IF($E30="Not Scored", "N/A",IF(AND($D30='Auto Responses'!$J$27,$H30=""),"N/A",IF(AND($D30='Auto Responses'!$J$27,$H30='Auto Responses'!$J$7,),1,IF(AND($D30='Auto Responses'!$J$27,$H30='Auto Responses'!$J$8),0,IF($F30=$G30,1,0)))))</f>
        <v>1</v>
      </c>
      <c r="M30" s="10" t="str">
        <f>VLOOKUP($A30,'Institution Evaluation'!$A$56:$J$346,10,0)&amp;""</f>
        <v>FALSE</v>
      </c>
      <c r="N30" s="10">
        <f t="shared" si="2"/>
        <v>0</v>
      </c>
      <c r="O30" s="124">
        <f t="shared" si="3"/>
        <v>10</v>
      </c>
      <c r="P30" s="124">
        <f t="shared" si="4"/>
        <v>10</v>
      </c>
      <c r="Q30" s="124">
        <f t="shared" si="5"/>
        <v>0</v>
      </c>
      <c r="R30" s="124">
        <f t="shared" si="9"/>
        <v>0</v>
      </c>
      <c r="S30" s="124">
        <f t="shared" si="6"/>
        <v>0</v>
      </c>
      <c r="T30" s="124">
        <f t="shared" si="7"/>
        <v>0</v>
      </c>
      <c r="U30" s="124">
        <f t="shared" si="10"/>
        <v>3</v>
      </c>
      <c r="V30" s="124">
        <f t="shared" si="8"/>
        <v>0</v>
      </c>
    </row>
    <row r="31" spans="1:22" ht="56.1">
      <c r="A31" s="10" t="str">
        <f>Questions!$A31</f>
        <v>DOCU-07</v>
      </c>
      <c r="B31" s="10" t="str">
        <f t="shared" si="0"/>
        <v>DOCU</v>
      </c>
      <c r="C31" s="10" t="str">
        <f>VLOOKUP($A31,Questions!$A$3:$L$333,2,0)&amp;""</f>
        <v>Do you have a documented, and currently implemented, employee onboarding and offboarding policy?</v>
      </c>
      <c r="D31" s="10" t="str">
        <f>VLOOKUP($A31,Questions!$A$3:$L$333,11,0)&amp;""</f>
        <v/>
      </c>
      <c r="E31" s="10" t="str">
        <f>VLOOKUP($A31,Questions!$A$3:$L$333,12,0)&amp;""</f>
        <v>Organization</v>
      </c>
      <c r="F31" s="10" t="str">
        <f>VLOOKUP($A31,'Institution Evaluation'!$A$56:$J$346,3,0)&amp;""</f>
        <v>Yes</v>
      </c>
      <c r="G31" s="10" t="str">
        <f>VLOOKUP($A31,'Institution Evaluation'!$A$56:$J$346,6,0)&amp;""</f>
        <v>Yes</v>
      </c>
      <c r="H31" s="10" t="str">
        <f>VLOOKUP($A31,'Institution Evaluation'!$A$56:$J$346,7,0)&amp;""</f>
        <v/>
      </c>
      <c r="I31" s="10" t="str">
        <f>VLOOKUP($A31,'Institution Evaluation'!$A$56:$J$346,8,0)&amp;""</f>
        <v>Standard Importance</v>
      </c>
      <c r="J31" s="10" t="str">
        <f>VLOOKUP($A31,'Institution Evaluation'!$A$56:$J$346,9,0)&amp;""</f>
        <v/>
      </c>
      <c r="K31" s="10">
        <f t="shared" si="1"/>
        <v>10</v>
      </c>
      <c r="L31" s="124">
        <f>IF($E31="Not Scored", "N/A",IF(AND($D31='Auto Responses'!$J$27,$H31=""),"N/A",IF(AND($D31='Auto Responses'!$J$27,$H31='Auto Responses'!$J$7,),1,IF(AND($D31='Auto Responses'!$J$27,$H31='Auto Responses'!$J$8),0,IF($F31=$G31,1,0)))))</f>
        <v>1</v>
      </c>
      <c r="M31" s="10" t="str">
        <f>VLOOKUP($A31,'Institution Evaluation'!$A$56:$J$346,10,0)&amp;""</f>
        <v>FALSE</v>
      </c>
      <c r="N31" s="10">
        <f t="shared" si="2"/>
        <v>0</v>
      </c>
      <c r="O31" s="124">
        <f t="shared" si="3"/>
        <v>10</v>
      </c>
      <c r="P31" s="124">
        <f t="shared" si="4"/>
        <v>10</v>
      </c>
      <c r="Q31" s="124">
        <f t="shared" si="5"/>
        <v>0</v>
      </c>
      <c r="R31" s="124">
        <f t="shared" si="9"/>
        <v>0</v>
      </c>
      <c r="S31" s="124">
        <f t="shared" si="6"/>
        <v>0</v>
      </c>
      <c r="T31" s="124">
        <f t="shared" si="7"/>
        <v>0</v>
      </c>
      <c r="U31" s="124">
        <f t="shared" si="10"/>
        <v>3</v>
      </c>
      <c r="V31" s="124">
        <f t="shared" si="8"/>
        <v>0</v>
      </c>
    </row>
    <row r="32" spans="1:22" ht="56.1">
      <c r="A32" s="10" t="str">
        <f>Questions!$A32</f>
        <v>ITAC-01</v>
      </c>
      <c r="B32" s="10" t="str">
        <f t="shared" si="0"/>
        <v>ITAC</v>
      </c>
      <c r="C32" s="10" t="str">
        <f>VLOOKUP($A32,Questions!$A$3:$L$333,2,0)&amp;""</f>
        <v>Solution Provider Accessibility Contact Name</v>
      </c>
      <c r="D32" s="10" t="str">
        <f>VLOOKUP($A32,Questions!$A$3:$L$333,11,0)&amp;""</f>
        <v>NA</v>
      </c>
      <c r="E32" s="10" t="str">
        <f>VLOOKUP($A32,Questions!$A$3:$L$333,12,0)&amp;""</f>
        <v>Not Scored</v>
      </c>
      <c r="F32" s="10" t="str">
        <f>VLOOKUP($A32,'Institution Evaluation'!$A$56:$J$346,3,0)&amp;""</f>
        <v>Mark Turner</v>
      </c>
      <c r="G32" s="10" t="str">
        <f>VLOOKUP($A32,'Institution Evaluation'!$A$56:$J$346,6,0)&amp;""</f>
        <v/>
      </c>
      <c r="H32" s="10" t="str">
        <f>VLOOKUP($A32,'Institution Evaluation'!$A$56:$J$346,7,0)&amp;""</f>
        <v/>
      </c>
      <c r="I32" s="10" t="str">
        <f>VLOOKUP($A32,'Institution Evaluation'!$A$56:$J$346,8,0)&amp;""</f>
        <v/>
      </c>
      <c r="J32" s="10" t="str">
        <f>VLOOKUP($A32,'Institution Evaluation'!$A$56:$J$346,9,0)&amp;""</f>
        <v/>
      </c>
      <c r="K32" s="10">
        <f t="shared" si="1"/>
        <v>10</v>
      </c>
      <c r="L32" s="124" t="str">
        <f>IF($E32="Not Scored", "N/A",IF(AND($D32='Auto Responses'!$J$27,$H32=""),"N/A",IF(AND($D32='Auto Responses'!$J$27,$H32='Auto Responses'!$J$7,),1,IF(AND($D32='Auto Responses'!$J$27,$H32='Auto Responses'!$J$8),0,IF($F32=$G32,1,0)))))</f>
        <v>N/A</v>
      </c>
      <c r="M32" s="10" t="str">
        <f>VLOOKUP($A32,'Institution Evaluation'!$A$56:$J$346,10,0)&amp;""</f>
        <v>FALSE</v>
      </c>
      <c r="N32" s="10">
        <f t="shared" si="2"/>
        <v>0</v>
      </c>
      <c r="O32" s="124" t="str">
        <f t="shared" si="3"/>
        <v>N/A</v>
      </c>
      <c r="P32" s="124" t="str">
        <f t="shared" si="4"/>
        <v>N/A</v>
      </c>
      <c r="Q32" s="124">
        <f t="shared" si="5"/>
        <v>0</v>
      </c>
      <c r="R32" s="124">
        <f t="shared" si="9"/>
        <v>0</v>
      </c>
      <c r="S32" s="124">
        <f t="shared" si="6"/>
        <v>0</v>
      </c>
      <c r="T32" s="124">
        <f t="shared" si="7"/>
        <v>0</v>
      </c>
      <c r="U32" s="124">
        <f t="shared" si="10"/>
        <v>3</v>
      </c>
      <c r="V32" s="124">
        <f t="shared" si="8"/>
        <v>0</v>
      </c>
    </row>
    <row r="33" spans="1:22" ht="56.1">
      <c r="A33" s="10" t="str">
        <f>Questions!$A33</f>
        <v>ITAC-02</v>
      </c>
      <c r="B33" s="10" t="str">
        <f t="shared" si="0"/>
        <v>ITAC</v>
      </c>
      <c r="C33" s="10" t="str">
        <f>VLOOKUP($A33,Questions!$A$3:$L$333,2,0)&amp;""</f>
        <v>Solution Provider Accessibility Contact Title</v>
      </c>
      <c r="D33" s="10" t="str">
        <f>VLOOKUP($A33,Questions!$A$3:$L$333,11,0)&amp;""</f>
        <v>NA</v>
      </c>
      <c r="E33" s="10" t="str">
        <f>VLOOKUP($A33,Questions!$A$3:$L$333,12,0)&amp;""</f>
        <v>Not Scored</v>
      </c>
      <c r="F33" s="10" t="str">
        <f>VLOOKUP($A33,'Institution Evaluation'!$A$56:$J$346,3,0)&amp;""</f>
        <v>President</v>
      </c>
      <c r="G33" s="10" t="str">
        <f>VLOOKUP($A33,'Institution Evaluation'!$A$56:$J$346,6,0)&amp;""</f>
        <v/>
      </c>
      <c r="H33" s="10" t="str">
        <f>VLOOKUP($A33,'Institution Evaluation'!$A$56:$J$346,7,0)&amp;""</f>
        <v/>
      </c>
      <c r="I33" s="10" t="str">
        <f>VLOOKUP($A33,'Institution Evaluation'!$A$56:$J$346,8,0)&amp;""</f>
        <v/>
      </c>
      <c r="J33" s="10" t="str">
        <f>VLOOKUP($A33,'Institution Evaluation'!$A$56:$J$346,9,0)&amp;""</f>
        <v/>
      </c>
      <c r="K33" s="10">
        <f t="shared" si="1"/>
        <v>10</v>
      </c>
      <c r="L33" s="124" t="str">
        <f>IF($E33="Not Scored", "N/A",IF(AND($D33='Auto Responses'!$J$27,$H33=""),"N/A",IF(AND($D33='Auto Responses'!$J$27,$H33='Auto Responses'!$J$7,),1,IF(AND($D33='Auto Responses'!$J$27,$H33='Auto Responses'!$J$8),0,IF($F33=$G33,1,0)))))</f>
        <v>N/A</v>
      </c>
      <c r="M33" s="10" t="str">
        <f>VLOOKUP($A33,'Institution Evaluation'!$A$56:$J$346,10,0)&amp;""</f>
        <v>FALSE</v>
      </c>
      <c r="N33" s="10">
        <f t="shared" si="2"/>
        <v>0</v>
      </c>
      <c r="O33" s="124" t="str">
        <f t="shared" si="3"/>
        <v>N/A</v>
      </c>
      <c r="P33" s="124" t="str">
        <f t="shared" si="4"/>
        <v>N/A</v>
      </c>
      <c r="Q33" s="124">
        <f t="shared" si="5"/>
        <v>0</v>
      </c>
      <c r="R33" s="124">
        <f t="shared" si="9"/>
        <v>0</v>
      </c>
      <c r="S33" s="124">
        <f t="shared" si="6"/>
        <v>0</v>
      </c>
      <c r="T33" s="124">
        <f t="shared" si="7"/>
        <v>0</v>
      </c>
      <c r="U33" s="124">
        <f t="shared" si="10"/>
        <v>3</v>
      </c>
      <c r="V33" s="124">
        <f t="shared" si="8"/>
        <v>0</v>
      </c>
    </row>
    <row r="34" spans="1:22" ht="56.1">
      <c r="A34" s="10" t="str">
        <f>Questions!$A34</f>
        <v>ITAC-03</v>
      </c>
      <c r="B34" s="10" t="str">
        <f t="shared" si="0"/>
        <v>ITAC</v>
      </c>
      <c r="C34" s="10" t="str">
        <f>VLOOKUP($A34,Questions!$A$3:$L$333,2,0)&amp;""</f>
        <v>Solution Provider Accessibility Contact Email</v>
      </c>
      <c r="D34" s="10" t="str">
        <f>VLOOKUP($A34,Questions!$A$3:$L$333,11,0)&amp;""</f>
        <v>NA</v>
      </c>
      <c r="E34" s="10" t="str">
        <f>VLOOKUP($A34,Questions!$A$3:$L$333,12,0)&amp;""</f>
        <v>Not Scored</v>
      </c>
      <c r="F34" s="10" t="str">
        <f>VLOOKUP($A34,'Institution Evaluation'!$A$56:$J$346,3,0)&amp;""</f>
        <v>info@optimalsolutionsgroup.com</v>
      </c>
      <c r="G34" s="10" t="str">
        <f>VLOOKUP($A34,'Institution Evaluation'!$A$56:$J$346,6,0)&amp;""</f>
        <v/>
      </c>
      <c r="H34" s="10" t="str">
        <f>VLOOKUP($A34,'Institution Evaluation'!$A$56:$J$346,7,0)&amp;""</f>
        <v/>
      </c>
      <c r="I34" s="10" t="str">
        <f>VLOOKUP($A34,'Institution Evaluation'!$A$56:$J$346,8,0)&amp;""</f>
        <v/>
      </c>
      <c r="J34" s="10" t="str">
        <f>VLOOKUP($A34,'Institution Evaluation'!$A$56:$J$346,9,0)&amp;""</f>
        <v/>
      </c>
      <c r="K34" s="10">
        <f t="shared" si="1"/>
        <v>10</v>
      </c>
      <c r="L34" s="124" t="str">
        <f>IF($E34="Not Scored", "N/A",IF(AND($D34='Auto Responses'!$J$27,$H34=""),"N/A",IF(AND($D34='Auto Responses'!$J$27,$H34='Auto Responses'!$J$7,),1,IF(AND($D34='Auto Responses'!$J$27,$H34='Auto Responses'!$J$8),0,IF($F34=$G34,1,0)))))</f>
        <v>N/A</v>
      </c>
      <c r="M34" s="10" t="str">
        <f>VLOOKUP($A34,'Institution Evaluation'!$A$56:$J$346,10,0)&amp;""</f>
        <v>FALSE</v>
      </c>
      <c r="N34" s="10">
        <f t="shared" si="2"/>
        <v>0</v>
      </c>
      <c r="O34" s="124" t="str">
        <f t="shared" si="3"/>
        <v>N/A</v>
      </c>
      <c r="P34" s="124" t="str">
        <f t="shared" si="4"/>
        <v>N/A</v>
      </c>
      <c r="Q34" s="124">
        <f t="shared" si="5"/>
        <v>0</v>
      </c>
      <c r="R34" s="124">
        <f t="shared" si="9"/>
        <v>0</v>
      </c>
      <c r="S34" s="124">
        <f t="shared" si="6"/>
        <v>0</v>
      </c>
      <c r="T34" s="124">
        <f t="shared" si="7"/>
        <v>0</v>
      </c>
      <c r="U34" s="124">
        <f t="shared" si="10"/>
        <v>3</v>
      </c>
      <c r="V34" s="124">
        <f t="shared" si="8"/>
        <v>0</v>
      </c>
    </row>
    <row r="35" spans="1:22" ht="56.1">
      <c r="A35" s="10" t="str">
        <f>Questions!$A35</f>
        <v>ITAC-04</v>
      </c>
      <c r="B35" s="10" t="str">
        <f t="shared" si="0"/>
        <v>ITAC</v>
      </c>
      <c r="C35" s="10" t="str">
        <f>VLOOKUP($A35,Questions!$A$3:$L$333,2,0)&amp;""</f>
        <v>Solution Provider Accessibility Contact Phone Number</v>
      </c>
      <c r="D35" s="10" t="str">
        <f>VLOOKUP($A35,Questions!$A$3:$L$333,11,0)&amp;""</f>
        <v>NA</v>
      </c>
      <c r="E35" s="10" t="str">
        <f>VLOOKUP($A35,Questions!$A$3:$L$333,12,0)&amp;""</f>
        <v>Not Scored</v>
      </c>
      <c r="F35" s="10" t="str">
        <f>VLOOKUP($A35,'Institution Evaluation'!$A$56:$J$346,3,0)&amp;""</f>
        <v>301.306.1170 X 700</v>
      </c>
      <c r="G35" s="10" t="str">
        <f>VLOOKUP($A35,'Institution Evaluation'!$A$56:$J$346,6,0)&amp;""</f>
        <v/>
      </c>
      <c r="H35" s="10" t="str">
        <f>VLOOKUP($A35,'Institution Evaluation'!$A$56:$J$346,7,0)&amp;""</f>
        <v/>
      </c>
      <c r="I35" s="10" t="str">
        <f>VLOOKUP($A35,'Institution Evaluation'!$A$56:$J$346,8,0)&amp;""</f>
        <v/>
      </c>
      <c r="J35" s="10" t="str">
        <f>VLOOKUP($A35,'Institution Evaluation'!$A$56:$J$346,9,0)&amp;""</f>
        <v/>
      </c>
      <c r="K35" s="10">
        <f t="shared" si="1"/>
        <v>10</v>
      </c>
      <c r="L35" s="124" t="str">
        <f>IF($E35="Not Scored", "N/A",IF(AND($D35='Auto Responses'!$J$27,$H35=""),"N/A",IF(AND($D35='Auto Responses'!$J$27,$H35='Auto Responses'!$J$7,),1,IF(AND($D35='Auto Responses'!$J$27,$H35='Auto Responses'!$J$8),0,IF($F35=$G35,1,0)))))</f>
        <v>N/A</v>
      </c>
      <c r="M35" s="10" t="str">
        <f>VLOOKUP($A35,'Institution Evaluation'!$A$56:$J$346,10,0)&amp;""</f>
        <v>FALSE</v>
      </c>
      <c r="N35" s="10">
        <f t="shared" si="2"/>
        <v>0</v>
      </c>
      <c r="O35" s="124" t="str">
        <f t="shared" si="3"/>
        <v>N/A</v>
      </c>
      <c r="P35" s="124" t="str">
        <f t="shared" si="4"/>
        <v>N/A</v>
      </c>
      <c r="Q35" s="124">
        <f t="shared" si="5"/>
        <v>0</v>
      </c>
      <c r="R35" s="124">
        <f t="shared" si="9"/>
        <v>0</v>
      </c>
      <c r="S35" s="124">
        <f t="shared" si="6"/>
        <v>0</v>
      </c>
      <c r="T35" s="124">
        <f t="shared" si="7"/>
        <v>0</v>
      </c>
      <c r="U35" s="124">
        <f t="shared" si="10"/>
        <v>3</v>
      </c>
      <c r="V35" s="124">
        <f t="shared" si="8"/>
        <v>0</v>
      </c>
    </row>
    <row r="36" spans="1:22" ht="69.95">
      <c r="A36" s="10" t="str">
        <f>Questions!$A36</f>
        <v>ITAC-05</v>
      </c>
      <c r="B36" s="10" t="str">
        <f t="shared" si="0"/>
        <v>ITAC</v>
      </c>
      <c r="C36" s="10" t="str">
        <f>VLOOKUP($A36,Questions!$A$3:$L$333,2,0)&amp;""</f>
        <v>Web Link to Accessibility Statement or VPAT</v>
      </c>
      <c r="D36" s="10" t="str">
        <f>VLOOKUP($A36,Questions!$A$3:$L$333,11,0)&amp;""</f>
        <v>Neutral until evaluated</v>
      </c>
      <c r="E36" s="10" t="str">
        <f>VLOOKUP($A36,Questions!$A$3:$L$333,12,0)&amp;""</f>
        <v>IT Accessibility</v>
      </c>
      <c r="F36" s="10" t="str">
        <f>VLOOKUP($A36,'Institution Evaluation'!$A$56:$J$346,3,0)&amp;""</f>
        <v>https://iaccessible.com/wp-content/uploads/2025/04/iAccessible-VPAT-2025.pdf</v>
      </c>
      <c r="G36" s="10" t="str">
        <f>VLOOKUP($A36,'Institution Evaluation'!$A$56:$J$346,6,0)&amp;""</f>
        <v/>
      </c>
      <c r="H36" s="10" t="str">
        <f>VLOOKUP($A36,'Institution Evaluation'!$A$56:$J$346,7,0)&amp;""</f>
        <v/>
      </c>
      <c r="I36" s="10" t="str">
        <f>VLOOKUP($A36,'Institution Evaluation'!$A$56:$J$346,8,0)&amp;""</f>
        <v>Standard Importance</v>
      </c>
      <c r="J36" s="10" t="str">
        <f>VLOOKUP($A36,'Institution Evaluation'!$A$56:$J$346,9,0)&amp;""</f>
        <v/>
      </c>
      <c r="K36" s="10">
        <f t="shared" si="1"/>
        <v>10</v>
      </c>
      <c r="L36" s="124" t="str">
        <f>IF($E36="Not Scored", "N/A",IF(AND($D36='Auto Responses'!$J$27,$H36=""),"N/A",IF(AND($D36='Auto Responses'!$J$27,$H36='Auto Responses'!$J$7,),1,IF(AND($D36='Auto Responses'!$J$27,$H36='Auto Responses'!$J$8),0,IF($F36=$G36,1,0)))))</f>
        <v>N/A</v>
      </c>
      <c r="M36" s="10" t="str">
        <f>VLOOKUP($A36,'Institution Evaluation'!$A$56:$J$346,10,0)&amp;""</f>
        <v>FALSE</v>
      </c>
      <c r="N36" s="10">
        <f t="shared" si="2"/>
        <v>0</v>
      </c>
      <c r="O36" s="124">
        <f t="shared" si="3"/>
        <v>10</v>
      </c>
      <c r="P36" s="124" t="str">
        <f t="shared" si="4"/>
        <v>N/A</v>
      </c>
      <c r="Q36" s="124">
        <f t="shared" si="5"/>
        <v>0</v>
      </c>
      <c r="R36" s="124">
        <f t="shared" si="9"/>
        <v>0</v>
      </c>
      <c r="S36" s="124">
        <f t="shared" si="6"/>
        <v>0</v>
      </c>
      <c r="T36" s="124">
        <f t="shared" si="7"/>
        <v>0</v>
      </c>
      <c r="U36" s="124">
        <f t="shared" si="10"/>
        <v>3</v>
      </c>
      <c r="V36" s="124">
        <f t="shared" si="8"/>
        <v>0</v>
      </c>
    </row>
    <row r="37" spans="1:22" ht="56.1">
      <c r="A37" s="10" t="str">
        <f>Questions!$A37</f>
        <v>ITAC-06</v>
      </c>
      <c r="B37" s="10" t="str">
        <f t="shared" si="0"/>
        <v>ITAC</v>
      </c>
      <c r="C37" s="10" t="str">
        <f>VLOOKUP($A37,Questions!$A$3:$L$333,2,0)&amp;""</f>
        <v>Has a VPAT or ACR been created or updated for the solution and version under consideration within the past 12 months?*</v>
      </c>
      <c r="D37" s="10" t="str">
        <f>VLOOKUP($A37,Questions!$A$3:$L$333,11,0)&amp;""</f>
        <v/>
      </c>
      <c r="E37" s="10" t="str">
        <f>VLOOKUP($A37,Questions!$A$3:$L$333,12,0)&amp;""</f>
        <v>IT Accessibility</v>
      </c>
      <c r="F37" s="10" t="str">
        <f>VLOOKUP($A37,'Institution Evaluation'!$A$56:$J$346,3,0)&amp;""</f>
        <v>Yes</v>
      </c>
      <c r="G37" s="10" t="str">
        <f>VLOOKUP($A37,'Institution Evaluation'!$A$56:$J$346,6,0)&amp;""</f>
        <v>Yes</v>
      </c>
      <c r="H37" s="10" t="str">
        <f>VLOOKUP($A37,'Institution Evaluation'!$A$56:$J$346,7,0)&amp;""</f>
        <v/>
      </c>
      <c r="I37" s="10" t="str">
        <f>VLOOKUP($A37,'Institution Evaluation'!$A$56:$J$346,8,0)&amp;""</f>
        <v>Critical Importance</v>
      </c>
      <c r="J37" s="10" t="str">
        <f>VLOOKUP($A37,'Institution Evaluation'!$A$56:$J$346,9,0)&amp;""</f>
        <v/>
      </c>
      <c r="K37" s="10">
        <f t="shared" si="1"/>
        <v>20</v>
      </c>
      <c r="L37" s="124">
        <f>IF($E37="Not Scored", "N/A",IF(AND($D37='Auto Responses'!$J$27,$H37=""),"N/A",IF(AND($D37='Auto Responses'!$J$27,$H37='Auto Responses'!$J$7,),1,IF(AND($D37='Auto Responses'!$J$27,$H37='Auto Responses'!$J$8),0,IF($F37=$G37,1,0)))))</f>
        <v>1</v>
      </c>
      <c r="M37" s="10" t="str">
        <f>VLOOKUP($A37,'Institution Evaluation'!$A$56:$J$346,10,0)&amp;""</f>
        <v>FALSE</v>
      </c>
      <c r="N37" s="10">
        <f t="shared" si="2"/>
        <v>1</v>
      </c>
      <c r="O37" s="124">
        <f t="shared" si="3"/>
        <v>20</v>
      </c>
      <c r="P37" s="124">
        <f t="shared" si="4"/>
        <v>20</v>
      </c>
      <c r="Q37" s="124">
        <f t="shared" si="5"/>
        <v>0</v>
      </c>
      <c r="R37" s="124">
        <f t="shared" si="9"/>
        <v>0</v>
      </c>
      <c r="S37" s="124">
        <f t="shared" si="6"/>
        <v>0</v>
      </c>
      <c r="T37" s="124">
        <f t="shared" si="7"/>
        <v>1</v>
      </c>
      <c r="U37" s="124">
        <f t="shared" si="10"/>
        <v>4</v>
      </c>
      <c r="V37" s="124">
        <f t="shared" si="8"/>
        <v>4</v>
      </c>
    </row>
    <row r="38" spans="1:22" ht="56.1">
      <c r="A38" s="10" t="str">
        <f>Questions!$A38</f>
        <v>ITAC-07</v>
      </c>
      <c r="B38" s="10" t="str">
        <f t="shared" si="0"/>
        <v>ITAC</v>
      </c>
      <c r="C38" s="10" t="str">
        <f>VLOOKUP($A38,Questions!$A$3:$L$333,2,0)&amp;""</f>
        <v>Will your company agree to meet your stated accessibility standard or WCAG 2.1 AA as part of your contractual agreement for the solution?*</v>
      </c>
      <c r="D38" s="10" t="str">
        <f>VLOOKUP($A38,Questions!$A$3:$L$333,11,0)&amp;""</f>
        <v/>
      </c>
      <c r="E38" s="10" t="str">
        <f>VLOOKUP($A38,Questions!$A$3:$L$333,12,0)&amp;""</f>
        <v>IT Accessibility</v>
      </c>
      <c r="F38" s="10" t="str">
        <f>VLOOKUP($A38,'Institution Evaluation'!$A$56:$J$346,3,0)&amp;""</f>
        <v>Yes</v>
      </c>
      <c r="G38" s="10" t="str">
        <f>VLOOKUP($A38,'Institution Evaluation'!$A$56:$J$346,6,0)&amp;""</f>
        <v>Yes</v>
      </c>
      <c r="H38" s="10" t="str">
        <f>VLOOKUP($A38,'Institution Evaluation'!$A$56:$J$346,7,0)&amp;""</f>
        <v/>
      </c>
      <c r="I38" s="10" t="str">
        <f>VLOOKUP($A38,'Institution Evaluation'!$A$56:$J$346,8,0)&amp;""</f>
        <v>Critical Importance</v>
      </c>
      <c r="J38" s="10" t="str">
        <f>VLOOKUP($A38,'Institution Evaluation'!$A$56:$J$346,9,0)&amp;""</f>
        <v/>
      </c>
      <c r="K38" s="10">
        <f t="shared" si="1"/>
        <v>20</v>
      </c>
      <c r="L38" s="124">
        <f>IF($E38="Not Scored", "N/A",IF(AND($D38='Auto Responses'!$J$27,$H38=""),"N/A",IF(AND($D38='Auto Responses'!$J$27,$H38='Auto Responses'!$J$7,),1,IF(AND($D38='Auto Responses'!$J$27,$H38='Auto Responses'!$J$8),0,IF($F38=$G38,1,0)))))</f>
        <v>1</v>
      </c>
      <c r="M38" s="10" t="str">
        <f>VLOOKUP($A38,'Institution Evaluation'!$A$56:$J$346,10,0)&amp;""</f>
        <v>FALSE</v>
      </c>
      <c r="N38" s="10">
        <f t="shared" si="2"/>
        <v>1</v>
      </c>
      <c r="O38" s="124">
        <f t="shared" si="3"/>
        <v>20</v>
      </c>
      <c r="P38" s="124">
        <f t="shared" si="4"/>
        <v>20</v>
      </c>
      <c r="Q38" s="124">
        <f t="shared" si="5"/>
        <v>0</v>
      </c>
      <c r="R38" s="124">
        <f t="shared" si="9"/>
        <v>0</v>
      </c>
      <c r="S38" s="124">
        <f t="shared" si="6"/>
        <v>0</v>
      </c>
      <c r="T38" s="124">
        <f t="shared" si="7"/>
        <v>1</v>
      </c>
      <c r="U38" s="124">
        <f t="shared" si="10"/>
        <v>5</v>
      </c>
      <c r="V38" s="124">
        <f t="shared" si="8"/>
        <v>5</v>
      </c>
    </row>
    <row r="39" spans="1:22" ht="56.1">
      <c r="A39" s="10" t="str">
        <f>Questions!$A39</f>
        <v>ITAC-08</v>
      </c>
      <c r="B39" s="10" t="str">
        <f t="shared" si="0"/>
        <v>ITAC</v>
      </c>
      <c r="C39" s="10" t="str">
        <f>VLOOKUP($A39,Questions!$A$3:$L$333,2,0)&amp;""</f>
        <v>Does the solution substantially conform to WCAG 2.1 AA?*</v>
      </c>
      <c r="D39" s="10" t="str">
        <f>VLOOKUP($A39,Questions!$A$3:$L$333,11,0)&amp;""</f>
        <v/>
      </c>
      <c r="E39" s="10" t="str">
        <f>VLOOKUP($A39,Questions!$A$3:$L$333,12,0)&amp;""</f>
        <v>IT Accessibility</v>
      </c>
      <c r="F39" s="10" t="str">
        <f>VLOOKUP($A39,'Institution Evaluation'!$A$56:$J$346,3,0)&amp;""</f>
        <v>Yes</v>
      </c>
      <c r="G39" s="10" t="str">
        <f>VLOOKUP($A39,'Institution Evaluation'!$A$56:$J$346,6,0)&amp;""</f>
        <v>Yes</v>
      </c>
      <c r="H39" s="10" t="str">
        <f>VLOOKUP($A39,'Institution Evaluation'!$A$56:$J$346,7,0)&amp;""</f>
        <v/>
      </c>
      <c r="I39" s="10" t="str">
        <f>VLOOKUP($A39,'Institution Evaluation'!$A$56:$J$346,8,0)&amp;""</f>
        <v>Critical Importance</v>
      </c>
      <c r="J39" s="10" t="str">
        <f>VLOOKUP($A39,'Institution Evaluation'!$A$56:$J$346,9,0)&amp;""</f>
        <v/>
      </c>
      <c r="K39" s="10">
        <f t="shared" si="1"/>
        <v>20</v>
      </c>
      <c r="L39" s="124">
        <f>IF($E39="Not Scored", "N/A",IF(AND($D39='Auto Responses'!$J$27,$H39=""),"N/A",IF(AND($D39='Auto Responses'!$J$27,$H39='Auto Responses'!$J$7,),1,IF(AND($D39='Auto Responses'!$J$27,$H39='Auto Responses'!$J$8),0,IF($F39=$G39,1,0)))))</f>
        <v>1</v>
      </c>
      <c r="M39" s="10" t="str">
        <f>VLOOKUP($A39,'Institution Evaluation'!$A$56:$J$346,10,0)&amp;""</f>
        <v>FALSE</v>
      </c>
      <c r="N39" s="10">
        <f t="shared" si="2"/>
        <v>1</v>
      </c>
      <c r="O39" s="124">
        <f t="shared" si="3"/>
        <v>20</v>
      </c>
      <c r="P39" s="124">
        <f t="shared" si="4"/>
        <v>20</v>
      </c>
      <c r="Q39" s="124">
        <f t="shared" si="5"/>
        <v>0</v>
      </c>
      <c r="R39" s="124">
        <f t="shared" si="9"/>
        <v>0</v>
      </c>
      <c r="S39" s="124">
        <f t="shared" si="6"/>
        <v>0</v>
      </c>
      <c r="T39" s="124">
        <f t="shared" si="7"/>
        <v>1</v>
      </c>
      <c r="U39" s="124">
        <f t="shared" si="10"/>
        <v>6</v>
      </c>
      <c r="V39" s="124">
        <f t="shared" si="8"/>
        <v>6</v>
      </c>
    </row>
    <row r="40" spans="1:22" ht="56.1">
      <c r="A40" s="10" t="str">
        <f>Questions!$A40</f>
        <v>ITAC-09</v>
      </c>
      <c r="B40" s="10" t="str">
        <f t="shared" si="0"/>
        <v>ITAC</v>
      </c>
      <c r="C40" s="10" t="str">
        <f>VLOOKUP($A40,Questions!$A$3:$L$333,2,0)&amp;""</f>
        <v>Do you have a documented and implemented process for reporting and tracking accessibility issues?*</v>
      </c>
      <c r="D40" s="10" t="str">
        <f>VLOOKUP($A40,Questions!$A$3:$L$333,11,0)&amp;""</f>
        <v/>
      </c>
      <c r="E40" s="10" t="str">
        <f>VLOOKUP($A40,Questions!$A$3:$L$333,12,0)&amp;""</f>
        <v>IT Accessibility</v>
      </c>
      <c r="F40" s="10" t="str">
        <f>VLOOKUP($A40,'Institution Evaluation'!$A$56:$J$346,3,0)&amp;""</f>
        <v>Yes</v>
      </c>
      <c r="G40" s="10" t="str">
        <f>VLOOKUP($A40,'Institution Evaluation'!$A$56:$J$346,6,0)&amp;""</f>
        <v>Yes</v>
      </c>
      <c r="H40" s="10" t="str">
        <f>VLOOKUP($A40,'Institution Evaluation'!$A$56:$J$346,7,0)&amp;""</f>
        <v/>
      </c>
      <c r="I40" s="10" t="str">
        <f>VLOOKUP($A40,'Institution Evaluation'!$A$56:$J$346,8,0)&amp;""</f>
        <v>Critical Importance</v>
      </c>
      <c r="J40" s="10" t="str">
        <f>VLOOKUP($A40,'Institution Evaluation'!$A$56:$J$346,9,0)&amp;""</f>
        <v/>
      </c>
      <c r="K40" s="10">
        <f t="shared" si="1"/>
        <v>20</v>
      </c>
      <c r="L40" s="124">
        <f>IF($E40="Not Scored", "N/A",IF(AND($D40='Auto Responses'!$J$27,$H40=""),"N/A",IF(AND($D40='Auto Responses'!$J$27,$H40='Auto Responses'!$J$7,),1,IF(AND($D40='Auto Responses'!$J$27,$H40='Auto Responses'!$J$8),0,IF($F40=$G40,1,0)))))</f>
        <v>1</v>
      </c>
      <c r="M40" s="10" t="str">
        <f>VLOOKUP($A40,'Institution Evaluation'!$A$56:$J$346,10,0)&amp;""</f>
        <v>FALSE</v>
      </c>
      <c r="N40" s="10">
        <f t="shared" si="2"/>
        <v>1</v>
      </c>
      <c r="O40" s="124">
        <f t="shared" si="3"/>
        <v>20</v>
      </c>
      <c r="P40" s="124">
        <f t="shared" si="4"/>
        <v>20</v>
      </c>
      <c r="Q40" s="124">
        <f t="shared" si="5"/>
        <v>0</v>
      </c>
      <c r="R40" s="124">
        <f t="shared" si="9"/>
        <v>0</v>
      </c>
      <c r="S40" s="124">
        <f t="shared" si="6"/>
        <v>0</v>
      </c>
      <c r="T40" s="124">
        <f t="shared" si="7"/>
        <v>1</v>
      </c>
      <c r="U40" s="124">
        <f t="shared" si="10"/>
        <v>7</v>
      </c>
      <c r="V40" s="124">
        <f t="shared" si="8"/>
        <v>7</v>
      </c>
    </row>
    <row r="41" spans="1:22" ht="56.1">
      <c r="A41" s="10" t="str">
        <f>Questions!$A41</f>
        <v>ITAC-10</v>
      </c>
      <c r="B41" s="10" t="str">
        <f t="shared" si="0"/>
        <v>ITAC</v>
      </c>
      <c r="C41" s="10" t="str">
        <f>VLOOKUP($A41,Questions!$A$3:$L$333,2,0)&amp;""</f>
        <v>Do you have documentation to support the accessibility features of your solution?</v>
      </c>
      <c r="D41" s="10" t="str">
        <f>VLOOKUP($A41,Questions!$A$3:$L$333,11,0)&amp;""</f>
        <v/>
      </c>
      <c r="E41" s="10" t="str">
        <f>VLOOKUP($A41,Questions!$A$3:$L$333,12,0)&amp;""</f>
        <v>IT Accessibility</v>
      </c>
      <c r="F41" s="10" t="str">
        <f>VLOOKUP($A41,'Institution Evaluation'!$A$56:$J$346,3,0)&amp;""</f>
        <v>Yes</v>
      </c>
      <c r="G41" s="10" t="str">
        <f>VLOOKUP($A41,'Institution Evaluation'!$A$56:$J$346,6,0)&amp;""</f>
        <v>Yes</v>
      </c>
      <c r="H41" s="10" t="str">
        <f>VLOOKUP($A41,'Institution Evaluation'!$A$56:$J$346,7,0)&amp;""</f>
        <v/>
      </c>
      <c r="I41" s="10" t="str">
        <f>VLOOKUP($A41,'Institution Evaluation'!$A$56:$J$346,8,0)&amp;""</f>
        <v>Standard Importance</v>
      </c>
      <c r="J41" s="10" t="str">
        <f>VLOOKUP($A41,'Institution Evaluation'!$A$56:$J$346,9,0)&amp;""</f>
        <v/>
      </c>
      <c r="K41" s="10">
        <f t="shared" si="1"/>
        <v>10</v>
      </c>
      <c r="L41" s="124">
        <f>IF($E41="Not Scored", "N/A",IF(AND($D41='Auto Responses'!$J$27,$H41=""),"N/A",IF(AND($D41='Auto Responses'!$J$27,$H41='Auto Responses'!$J$7,),1,IF(AND($D41='Auto Responses'!$J$27,$H41='Auto Responses'!$J$8),0,IF($F41=$G41,1,0)))))</f>
        <v>1</v>
      </c>
      <c r="M41" s="10" t="str">
        <f>VLOOKUP($A41,'Institution Evaluation'!$A$56:$J$346,10,0)&amp;""</f>
        <v>FALSE</v>
      </c>
      <c r="N41" s="10">
        <f t="shared" si="2"/>
        <v>0</v>
      </c>
      <c r="O41" s="124">
        <f t="shared" si="3"/>
        <v>10</v>
      </c>
      <c r="P41" s="124">
        <f t="shared" si="4"/>
        <v>10</v>
      </c>
      <c r="Q41" s="124">
        <f t="shared" si="5"/>
        <v>0</v>
      </c>
      <c r="R41" s="124">
        <f t="shared" si="9"/>
        <v>0</v>
      </c>
      <c r="S41" s="124">
        <f t="shared" si="6"/>
        <v>0</v>
      </c>
      <c r="T41" s="124">
        <f t="shared" si="7"/>
        <v>0</v>
      </c>
      <c r="U41" s="124">
        <f t="shared" si="10"/>
        <v>7</v>
      </c>
      <c r="V41" s="124">
        <f t="shared" si="8"/>
        <v>0</v>
      </c>
    </row>
    <row r="42" spans="1:22" ht="56.1">
      <c r="A42" s="10" t="str">
        <f>Questions!$A42</f>
        <v>ITAC-11</v>
      </c>
      <c r="B42" s="10" t="str">
        <f t="shared" si="0"/>
        <v>ITAC</v>
      </c>
      <c r="C42" s="10" t="str">
        <f>VLOOKUP($A42,Questions!$A$3:$L$333,2,0)&amp;""</f>
        <v>Has a third-party expert conducted an audit of the most recent version of your solution?</v>
      </c>
      <c r="D42" s="10"/>
      <c r="E42" s="10" t="str">
        <f>VLOOKUP($A42,Questions!$A$3:$L$333,12,0)&amp;""</f>
        <v>IT Accessibility</v>
      </c>
      <c r="F42" s="10" t="str">
        <f>VLOOKUP($A42,'Institution Evaluation'!$A$56:$J$346,3,0)&amp;""</f>
        <v>No</v>
      </c>
      <c r="G42" s="10" t="str">
        <f>VLOOKUP($A42,'Institution Evaluation'!$A$56:$J$346,6,0)&amp;""</f>
        <v>Yes</v>
      </c>
      <c r="H42" s="10" t="str">
        <f>VLOOKUP($A42,'Institution Evaluation'!$A$56:$J$346,7,0)&amp;""</f>
        <v/>
      </c>
      <c r="I42" s="10" t="str">
        <f>VLOOKUP($A42,'Institution Evaluation'!$A$56:$J$346,8,0)&amp;""</f>
        <v>Standard Importance</v>
      </c>
      <c r="J42" s="10" t="str">
        <f>VLOOKUP($A42,'Institution Evaluation'!$A$56:$J$346,9,0)&amp;""</f>
        <v/>
      </c>
      <c r="K42" s="10">
        <f t="shared" si="1"/>
        <v>10</v>
      </c>
      <c r="L42" s="124">
        <f>IF($E42="Not Scored", "N/A",IF(AND($D42='Auto Responses'!$J$27,$H42=""),"N/A",IF(AND($D42='Auto Responses'!$J$27,$H42='Auto Responses'!$J$7,),1,IF(AND($D42='Auto Responses'!$J$27,$H42='Auto Responses'!$J$8),0,IF($F42=$G42,1,0)))))</f>
        <v>0</v>
      </c>
      <c r="M42" s="10" t="str">
        <f>VLOOKUP($A42,'Institution Evaluation'!$A$56:$J$346,10,0)&amp;""</f>
        <v>FALSE</v>
      </c>
      <c r="N42" s="10">
        <f t="shared" si="2"/>
        <v>0</v>
      </c>
      <c r="O42" s="124">
        <f t="shared" si="3"/>
        <v>10</v>
      </c>
      <c r="P42" s="124">
        <f t="shared" si="4"/>
        <v>0</v>
      </c>
      <c r="Q42" s="124">
        <f t="shared" si="5"/>
        <v>0</v>
      </c>
      <c r="R42" s="124">
        <f t="shared" si="9"/>
        <v>0</v>
      </c>
      <c r="S42" s="124">
        <f t="shared" si="6"/>
        <v>0</v>
      </c>
      <c r="T42" s="124">
        <f t="shared" si="7"/>
        <v>0</v>
      </c>
      <c r="U42" s="124">
        <f t="shared" si="10"/>
        <v>7</v>
      </c>
      <c r="V42" s="124">
        <f t="shared" si="8"/>
        <v>0</v>
      </c>
    </row>
    <row r="43" spans="1:22" ht="56.1">
      <c r="A43" s="10" t="str">
        <f>Questions!$A43</f>
        <v>ITAC-12</v>
      </c>
      <c r="B43" s="10" t="str">
        <f t="shared" si="0"/>
        <v>ITAC</v>
      </c>
      <c r="C43" s="10" t="str">
        <f>VLOOKUP($A43,Questions!$A$3:$L$333,2,0)&amp;""</f>
        <v>Do you have a documented and implemented process for verifying accessibility conformance?</v>
      </c>
      <c r="D43" s="10" t="str">
        <f>VLOOKUP($A43,Questions!$A$3:$L$333,11,0)&amp;""</f>
        <v/>
      </c>
      <c r="E43" s="10" t="str">
        <f>VLOOKUP($A43,Questions!$A$3:$L$333,12,0)&amp;""</f>
        <v>IT Accessibility</v>
      </c>
      <c r="F43" s="10" t="str">
        <f>VLOOKUP($A43,'Institution Evaluation'!$A$56:$J$346,3,0)&amp;""</f>
        <v>Yes</v>
      </c>
      <c r="G43" s="10" t="str">
        <f>VLOOKUP($A43,'Institution Evaluation'!$A$56:$J$346,6,0)&amp;""</f>
        <v>Yes</v>
      </c>
      <c r="H43" s="10" t="str">
        <f>VLOOKUP($A43,'Institution Evaluation'!$A$56:$J$346,7,0)&amp;""</f>
        <v/>
      </c>
      <c r="I43" s="10" t="str">
        <f>VLOOKUP($A43,'Institution Evaluation'!$A$56:$J$346,8,0)&amp;""</f>
        <v>Standard Importance</v>
      </c>
      <c r="J43" s="10" t="str">
        <f>VLOOKUP($A43,'Institution Evaluation'!$A$56:$J$346,9,0)&amp;""</f>
        <v/>
      </c>
      <c r="K43" s="10">
        <f t="shared" si="1"/>
        <v>10</v>
      </c>
      <c r="L43" s="124">
        <f>IF($E43="Not Scored", "N/A",IF(AND($D43='Auto Responses'!$J$27,$H43=""),"N/A",IF(AND($D43='Auto Responses'!$J$27,$H43='Auto Responses'!$J$7,),1,IF(AND($D43='Auto Responses'!$J$27,$H43='Auto Responses'!$J$8),0,IF($F43=$G43,1,0)))))</f>
        <v>1</v>
      </c>
      <c r="M43" s="10" t="str">
        <f>VLOOKUP($A43,'Institution Evaluation'!$A$56:$J$346,10,0)&amp;""</f>
        <v>FALSE</v>
      </c>
      <c r="N43" s="10">
        <f t="shared" si="2"/>
        <v>0</v>
      </c>
      <c r="O43" s="124">
        <f t="shared" si="3"/>
        <v>10</v>
      </c>
      <c r="P43" s="124">
        <f t="shared" si="4"/>
        <v>10</v>
      </c>
      <c r="Q43" s="124">
        <f t="shared" si="5"/>
        <v>0</v>
      </c>
      <c r="R43" s="124">
        <f t="shared" si="9"/>
        <v>0</v>
      </c>
      <c r="S43" s="124">
        <f t="shared" si="6"/>
        <v>0</v>
      </c>
      <c r="T43" s="124">
        <f t="shared" si="7"/>
        <v>0</v>
      </c>
      <c r="U43" s="124">
        <f t="shared" si="10"/>
        <v>7</v>
      </c>
      <c r="V43" s="124">
        <f t="shared" si="8"/>
        <v>0</v>
      </c>
    </row>
    <row r="44" spans="1:22" ht="56.1">
      <c r="A44" s="10" t="str">
        <f>Questions!$A44</f>
        <v>ITAC-13</v>
      </c>
      <c r="B44" s="10" t="str">
        <f t="shared" si="0"/>
        <v>ITAC</v>
      </c>
      <c r="C44" s="10" t="str">
        <f>VLOOKUP($A44,Questions!$A$3:$L$333,2,0)&amp;""</f>
        <v>Have you adopted a technical or legal standard of conformance for the solution?</v>
      </c>
      <c r="D44" s="10" t="str">
        <f>VLOOKUP($A44,Questions!$A$3:$L$333,11,0)&amp;""</f>
        <v/>
      </c>
      <c r="E44" s="10" t="str">
        <f>VLOOKUP($A44,Questions!$A$3:$L$333,12,0)&amp;""</f>
        <v>IT Accessibility</v>
      </c>
      <c r="F44" s="10" t="str">
        <f>VLOOKUP($A44,'Institution Evaluation'!$A$56:$J$346,3,0)&amp;""</f>
        <v>Yes</v>
      </c>
      <c r="G44" s="10" t="str">
        <f>VLOOKUP($A44,'Institution Evaluation'!$A$56:$J$346,6,0)&amp;""</f>
        <v>Yes</v>
      </c>
      <c r="H44" s="10" t="str">
        <f>VLOOKUP($A44,'Institution Evaluation'!$A$56:$J$346,7,0)&amp;""</f>
        <v/>
      </c>
      <c r="I44" s="10" t="str">
        <f>VLOOKUP($A44,'Institution Evaluation'!$A$56:$J$346,8,0)&amp;""</f>
        <v>Standard Importance</v>
      </c>
      <c r="J44" s="10" t="str">
        <f>VLOOKUP($A44,'Institution Evaluation'!$A$56:$J$346,9,0)&amp;""</f>
        <v/>
      </c>
      <c r="K44" s="10">
        <f t="shared" si="1"/>
        <v>10</v>
      </c>
      <c r="L44" s="124">
        <f>IF($E44="Not Scored", "N/A",IF(AND($D44='Auto Responses'!$J$27,$H44=""),"N/A",IF(AND($D44='Auto Responses'!$J$27,$H44='Auto Responses'!$J$7,),1,IF(AND($D44='Auto Responses'!$J$27,$H44='Auto Responses'!$J$8),0,IF($F44=$G44,1,0)))))</f>
        <v>1</v>
      </c>
      <c r="M44" s="10" t="str">
        <f>VLOOKUP($A44,'Institution Evaluation'!$A$56:$J$346,10,0)&amp;""</f>
        <v>FALSE</v>
      </c>
      <c r="N44" s="10">
        <f t="shared" si="2"/>
        <v>0</v>
      </c>
      <c r="O44" s="124">
        <f t="shared" si="3"/>
        <v>10</v>
      </c>
      <c r="P44" s="124">
        <f t="shared" si="4"/>
        <v>10</v>
      </c>
      <c r="Q44" s="124">
        <f t="shared" si="5"/>
        <v>0</v>
      </c>
      <c r="R44" s="124">
        <f t="shared" si="9"/>
        <v>0</v>
      </c>
      <c r="S44" s="124">
        <f t="shared" si="6"/>
        <v>0</v>
      </c>
      <c r="T44" s="124">
        <f t="shared" si="7"/>
        <v>0</v>
      </c>
      <c r="U44" s="124">
        <f t="shared" si="10"/>
        <v>7</v>
      </c>
      <c r="V44" s="124">
        <f t="shared" si="8"/>
        <v>0</v>
      </c>
    </row>
    <row r="45" spans="1:22" ht="56.1">
      <c r="A45" s="10" t="str">
        <f>Questions!$A45</f>
        <v>ITAC-14</v>
      </c>
      <c r="B45" s="10" t="str">
        <f t="shared" si="0"/>
        <v>ITAC</v>
      </c>
      <c r="C45" s="10" t="str">
        <f>VLOOKUP($A45,Questions!$A$3:$L$333,2,0)&amp;""</f>
        <v>Can you provide a current, detailed accessibility roadmap with delivery timelines?</v>
      </c>
      <c r="D45" s="10" t="str">
        <f>VLOOKUP($A45,Questions!$A$3:$L$333,11,0)&amp;""</f>
        <v/>
      </c>
      <c r="E45" s="10" t="str">
        <f>VLOOKUP($A45,Questions!$A$3:$L$333,12,0)&amp;""</f>
        <v>IT Accessibility</v>
      </c>
      <c r="F45" s="10" t="str">
        <f>VLOOKUP($A45,'Institution Evaluation'!$A$56:$J$346,3,0)&amp;""</f>
        <v>Yes</v>
      </c>
      <c r="G45" s="10" t="str">
        <f>VLOOKUP($A45,'Institution Evaluation'!$A$56:$J$346,6,0)&amp;""</f>
        <v>Yes</v>
      </c>
      <c r="H45" s="10" t="str">
        <f>VLOOKUP($A45,'Institution Evaluation'!$A$56:$J$346,7,0)&amp;""</f>
        <v/>
      </c>
      <c r="I45" s="10" t="str">
        <f>VLOOKUP($A45,'Institution Evaluation'!$A$56:$J$346,8,0)&amp;""</f>
        <v>Standard Importance</v>
      </c>
      <c r="J45" s="10" t="str">
        <f>VLOOKUP($A45,'Institution Evaluation'!$A$56:$J$346,9,0)&amp;""</f>
        <v/>
      </c>
      <c r="K45" s="10">
        <f t="shared" si="1"/>
        <v>10</v>
      </c>
      <c r="L45" s="124">
        <f>IF($E45="Not Scored", "N/A",IF(AND($D45='Auto Responses'!$J$27,$H45=""),"N/A",IF(AND($D45='Auto Responses'!$J$27,$H45='Auto Responses'!$J$7,),1,IF(AND($D45='Auto Responses'!$J$27,$H45='Auto Responses'!$J$8),0,IF($F45=$G45,1,0)))))</f>
        <v>1</v>
      </c>
      <c r="M45" s="10" t="str">
        <f>VLOOKUP($A45,'Institution Evaluation'!$A$56:$J$346,10,0)&amp;""</f>
        <v>FALSE</v>
      </c>
      <c r="N45" s="10">
        <f t="shared" si="2"/>
        <v>0</v>
      </c>
      <c r="O45" s="124">
        <f t="shared" si="3"/>
        <v>10</v>
      </c>
      <c r="P45" s="124">
        <f t="shared" si="4"/>
        <v>10</v>
      </c>
      <c r="Q45" s="124">
        <f t="shared" si="5"/>
        <v>0</v>
      </c>
      <c r="R45" s="124">
        <f t="shared" si="9"/>
        <v>0</v>
      </c>
      <c r="S45" s="124">
        <f t="shared" si="6"/>
        <v>0</v>
      </c>
      <c r="T45" s="124">
        <f t="shared" si="7"/>
        <v>0</v>
      </c>
      <c r="U45" s="124">
        <f t="shared" si="10"/>
        <v>7</v>
      </c>
      <c r="V45" s="124">
        <f t="shared" si="8"/>
        <v>0</v>
      </c>
    </row>
    <row r="46" spans="1:22" ht="56.1">
      <c r="A46" s="10" t="str">
        <f>Questions!$A46</f>
        <v>ITAC-15</v>
      </c>
      <c r="B46" s="10" t="str">
        <f t="shared" si="0"/>
        <v>ITAC</v>
      </c>
      <c r="C46" s="10" t="str">
        <f>VLOOKUP($A46,Questions!$A$3:$L$333,2,0)&amp;""</f>
        <v>Do you expect your staff to maintain a current skill set in IT accessibility?</v>
      </c>
      <c r="D46" s="10" t="str">
        <f>VLOOKUP($A46,Questions!$A$3:$L$333,11,0)&amp;""</f>
        <v/>
      </c>
      <c r="E46" s="10" t="str">
        <f>VLOOKUP($A46,Questions!$A$3:$L$333,12,0)&amp;""</f>
        <v>IT Accessibility</v>
      </c>
      <c r="F46" s="10" t="str">
        <f>VLOOKUP($A46,'Institution Evaluation'!$A$56:$J$346,3,0)&amp;""</f>
        <v>Yes</v>
      </c>
      <c r="G46" s="10" t="str">
        <f>VLOOKUP($A46,'Institution Evaluation'!$A$56:$J$346,6,0)&amp;""</f>
        <v>Yes</v>
      </c>
      <c r="H46" s="10" t="str">
        <f>VLOOKUP($A46,'Institution Evaluation'!$A$56:$J$346,7,0)&amp;""</f>
        <v/>
      </c>
      <c r="I46" s="10" t="str">
        <f>VLOOKUP($A46,'Institution Evaluation'!$A$56:$J$346,8,0)&amp;""</f>
        <v>Standard Importance</v>
      </c>
      <c r="J46" s="10" t="str">
        <f>VLOOKUP($A46,'Institution Evaluation'!$A$56:$J$346,9,0)&amp;""</f>
        <v/>
      </c>
      <c r="K46" s="10">
        <f t="shared" si="1"/>
        <v>10</v>
      </c>
      <c r="L46" s="124">
        <f>IF($E46="Not Scored", "N/A",IF(AND($D46='Auto Responses'!$J$27,$H46=""),"N/A",IF(AND($D46='Auto Responses'!$J$27,$H46='Auto Responses'!$J$7,),1,IF(AND($D46='Auto Responses'!$J$27,$H46='Auto Responses'!$J$8),0,IF($F46=$G46,1,0)))))</f>
        <v>1</v>
      </c>
      <c r="M46" s="10" t="str">
        <f>VLOOKUP($A46,'Institution Evaluation'!$A$56:$J$346,10,0)&amp;""</f>
        <v>FALSE</v>
      </c>
      <c r="N46" s="10">
        <f t="shared" si="2"/>
        <v>0</v>
      </c>
      <c r="O46" s="124">
        <f t="shared" si="3"/>
        <v>10</v>
      </c>
      <c r="P46" s="124">
        <f t="shared" si="4"/>
        <v>10</v>
      </c>
      <c r="Q46" s="124">
        <f t="shared" si="5"/>
        <v>0</v>
      </c>
      <c r="R46" s="124">
        <f t="shared" si="9"/>
        <v>0</v>
      </c>
      <c r="S46" s="124">
        <f t="shared" si="6"/>
        <v>0</v>
      </c>
      <c r="T46" s="124">
        <f t="shared" si="7"/>
        <v>0</v>
      </c>
      <c r="U46" s="124">
        <f t="shared" si="10"/>
        <v>7</v>
      </c>
      <c r="V46" s="124">
        <f t="shared" si="8"/>
        <v>0</v>
      </c>
    </row>
    <row r="47" spans="1:22" ht="56.1">
      <c r="A47" s="10" t="str">
        <f>Questions!$A47</f>
        <v>ITAC-16</v>
      </c>
      <c r="B47" s="10" t="str">
        <f t="shared" si="0"/>
        <v>ITAC</v>
      </c>
      <c r="C47" s="10" t="str">
        <f>VLOOKUP($A47,Questions!$A$3:$L$333,2,0)&amp;""</f>
        <v>Do you have documented processes and procedures for implementing accessibility into your development lifecycle?</v>
      </c>
      <c r="D47" s="10" t="str">
        <f>VLOOKUP($A47,Questions!$A$3:$L$333,11,0)&amp;""</f>
        <v/>
      </c>
      <c r="E47" s="10" t="str">
        <f>VLOOKUP($A47,Questions!$A$3:$L$333,12,0)&amp;""</f>
        <v>IT Accessibility</v>
      </c>
      <c r="F47" s="10" t="str">
        <f>VLOOKUP($A47,'Institution Evaluation'!$A$56:$J$346,3,0)&amp;""</f>
        <v>Yes</v>
      </c>
      <c r="G47" s="10" t="str">
        <f>VLOOKUP($A47,'Institution Evaluation'!$A$56:$J$346,6,0)&amp;""</f>
        <v>Yes</v>
      </c>
      <c r="H47" s="10" t="str">
        <f>VLOOKUP($A47,'Institution Evaluation'!$A$56:$J$346,7,0)&amp;""</f>
        <v/>
      </c>
      <c r="I47" s="10" t="str">
        <f>VLOOKUP($A47,'Institution Evaluation'!$A$56:$J$346,8,0)&amp;""</f>
        <v>Standard Importance</v>
      </c>
      <c r="J47" s="10" t="str">
        <f>VLOOKUP($A47,'Institution Evaluation'!$A$56:$J$346,9,0)&amp;""</f>
        <v/>
      </c>
      <c r="K47" s="10">
        <f t="shared" si="1"/>
        <v>10</v>
      </c>
      <c r="L47" s="124">
        <f>IF($E47="Not Scored", "N/A",IF(AND($D47='Auto Responses'!$J$27,$H47=""),"N/A",IF(AND($D47='Auto Responses'!$J$27,$H47='Auto Responses'!$J$7,),1,IF(AND($D47='Auto Responses'!$J$27,$H47='Auto Responses'!$J$8),0,IF($F47=$G47,1,0)))))</f>
        <v>1</v>
      </c>
      <c r="M47" s="10" t="str">
        <f>VLOOKUP($A47,'Institution Evaluation'!$A$56:$J$346,10,0)&amp;""</f>
        <v>FALSE</v>
      </c>
      <c r="N47" s="10">
        <f t="shared" si="2"/>
        <v>0</v>
      </c>
      <c r="O47" s="124">
        <f t="shared" si="3"/>
        <v>10</v>
      </c>
      <c r="P47" s="124">
        <f t="shared" si="4"/>
        <v>10</v>
      </c>
      <c r="Q47" s="124">
        <f t="shared" si="5"/>
        <v>0</v>
      </c>
      <c r="R47" s="124">
        <f t="shared" si="9"/>
        <v>0</v>
      </c>
      <c r="S47" s="124">
        <f t="shared" si="6"/>
        <v>0</v>
      </c>
      <c r="T47" s="124">
        <f t="shared" si="7"/>
        <v>0</v>
      </c>
      <c r="U47" s="124">
        <f t="shared" si="10"/>
        <v>7</v>
      </c>
      <c r="V47" s="124">
        <f t="shared" si="8"/>
        <v>0</v>
      </c>
    </row>
    <row r="48" spans="1:22" ht="56.1">
      <c r="A48" s="10" t="str">
        <f>Questions!$A48</f>
        <v>ITAC-17</v>
      </c>
      <c r="B48" s="10" t="str">
        <f t="shared" si="0"/>
        <v>ITAC</v>
      </c>
      <c r="C48" s="10" t="str">
        <f>VLOOKUP($A48,Questions!$A$3:$L$333,2,0)&amp;""</f>
        <v>Can all functions of the application or service be performed using only the keyboard?</v>
      </c>
      <c r="D48" s="10" t="str">
        <f>VLOOKUP($A48,Questions!$A$3:$L$333,11,0)&amp;""</f>
        <v/>
      </c>
      <c r="E48" s="10" t="str">
        <f>VLOOKUP($A48,Questions!$A$3:$L$333,12,0)&amp;""</f>
        <v>IT Accessibility</v>
      </c>
      <c r="F48" s="10" t="str">
        <f>VLOOKUP($A48,'Institution Evaluation'!$A$56:$J$346,3,0)&amp;""</f>
        <v>Yes</v>
      </c>
      <c r="G48" s="10" t="str">
        <f>VLOOKUP($A48,'Institution Evaluation'!$A$56:$J$346,6,0)&amp;""</f>
        <v>Yes</v>
      </c>
      <c r="H48" s="10" t="str">
        <f>VLOOKUP($A48,'Institution Evaluation'!$A$56:$J$346,7,0)&amp;""</f>
        <v/>
      </c>
      <c r="I48" s="10" t="str">
        <f>VLOOKUP($A48,'Institution Evaluation'!$A$56:$J$346,8,0)&amp;""</f>
        <v>Standard Importance</v>
      </c>
      <c r="J48" s="10" t="str">
        <f>VLOOKUP($A48,'Institution Evaluation'!$A$56:$J$346,9,0)&amp;""</f>
        <v/>
      </c>
      <c r="K48" s="10">
        <f t="shared" si="1"/>
        <v>10</v>
      </c>
      <c r="L48" s="124">
        <f>IF($E48="Not Scored", "N/A",IF(AND($D48='Auto Responses'!$J$27,$H48=""),"N/A",IF(AND($D48='Auto Responses'!$J$27,$H48='Auto Responses'!$J$7,),1,IF(AND($D48='Auto Responses'!$J$27,$H48='Auto Responses'!$J$8),0,IF($F48=$G48,1,0)))))</f>
        <v>1</v>
      </c>
      <c r="M48" s="10" t="str">
        <f>VLOOKUP($A48,'Institution Evaluation'!$A$56:$J$346,10,0)&amp;""</f>
        <v>FALSE</v>
      </c>
      <c r="N48" s="10">
        <f t="shared" si="2"/>
        <v>0</v>
      </c>
      <c r="O48" s="124">
        <f t="shared" si="3"/>
        <v>10</v>
      </c>
      <c r="P48" s="124">
        <f t="shared" si="4"/>
        <v>10</v>
      </c>
      <c r="Q48" s="124">
        <f t="shared" si="5"/>
        <v>0</v>
      </c>
      <c r="R48" s="124">
        <f t="shared" si="9"/>
        <v>0</v>
      </c>
      <c r="S48" s="124">
        <f t="shared" si="6"/>
        <v>0</v>
      </c>
      <c r="T48" s="124">
        <f t="shared" si="7"/>
        <v>0</v>
      </c>
      <c r="U48" s="124">
        <f t="shared" si="10"/>
        <v>7</v>
      </c>
      <c r="V48" s="124">
        <f t="shared" si="8"/>
        <v>0</v>
      </c>
    </row>
    <row r="49" spans="1:22" ht="56.1">
      <c r="A49" s="10" t="str">
        <f>Questions!$A49</f>
        <v>ITAC-18</v>
      </c>
      <c r="B49" s="10" t="str">
        <f t="shared" si="0"/>
        <v>ITAC</v>
      </c>
      <c r="C49" s="10" t="str">
        <f>VLOOKUP($A49,Questions!$A$3:$L$333,2,0)&amp;""</f>
        <v>Does your product rely on activating a special "accessibility mode," a "lite version," or using an alternate interface (including “overlay” or AI-based alternates)  for accessibility purposes?</v>
      </c>
      <c r="D49" s="10" t="str">
        <f>VLOOKUP($A49,Questions!$A$3:$L$333,11,0)&amp;""</f>
        <v/>
      </c>
      <c r="E49" s="10" t="str">
        <f>VLOOKUP($A49,Questions!$A$3:$L$333,12,0)&amp;""</f>
        <v>IT Accessibility</v>
      </c>
      <c r="F49" s="10" t="str">
        <f>VLOOKUP($A49,'Institution Evaluation'!$A$56:$J$346,3,0)&amp;""</f>
        <v>No</v>
      </c>
      <c r="G49" s="10" t="str">
        <f>VLOOKUP($A49,'Institution Evaluation'!$A$56:$J$346,6,0)&amp;""</f>
        <v>No</v>
      </c>
      <c r="H49" s="10" t="str">
        <f>VLOOKUP($A49,'Institution Evaluation'!$A$56:$J$346,7,0)&amp;""</f>
        <v/>
      </c>
      <c r="I49" s="10" t="str">
        <f>VLOOKUP($A49,'Institution Evaluation'!$A$56:$J$346,8,0)&amp;""</f>
        <v>Standard Importance</v>
      </c>
      <c r="J49" s="10" t="str">
        <f>VLOOKUP($A49,'Institution Evaluation'!$A$56:$J$346,9,0)&amp;""</f>
        <v/>
      </c>
      <c r="K49" s="10">
        <f t="shared" si="1"/>
        <v>10</v>
      </c>
      <c r="L49" s="124">
        <f>IF($E49="Not Scored", "N/A",IF(AND($D49='Auto Responses'!$J$27,$H49=""),"N/A",IF(AND($D49='Auto Responses'!$J$27,$H49='Auto Responses'!$J$7,),1,IF(AND($D49='Auto Responses'!$J$27,$H49='Auto Responses'!$J$8),0,IF($F49=$G49,1,0)))))</f>
        <v>1</v>
      </c>
      <c r="M49" s="10" t="str">
        <f>VLOOKUP($A49,'Institution Evaluation'!$A$56:$J$346,10,0)&amp;""</f>
        <v>FALSE</v>
      </c>
      <c r="N49" s="10">
        <f t="shared" si="2"/>
        <v>0</v>
      </c>
      <c r="O49" s="124">
        <f t="shared" si="3"/>
        <v>10</v>
      </c>
      <c r="P49" s="124">
        <f t="shared" si="4"/>
        <v>10</v>
      </c>
      <c r="Q49" s="124">
        <f t="shared" si="5"/>
        <v>0</v>
      </c>
      <c r="R49" s="124">
        <f t="shared" si="9"/>
        <v>0</v>
      </c>
      <c r="S49" s="124">
        <f t="shared" si="6"/>
        <v>0</v>
      </c>
      <c r="T49" s="124">
        <f t="shared" si="7"/>
        <v>0</v>
      </c>
      <c r="U49" s="124">
        <f t="shared" si="10"/>
        <v>7</v>
      </c>
      <c r="V49" s="124">
        <f t="shared" si="8"/>
        <v>0</v>
      </c>
    </row>
    <row r="50" spans="1:22" ht="56.1">
      <c r="A50" s="10" t="str">
        <f>Questions!$A51</f>
        <v>THRD-02</v>
      </c>
      <c r="B50" s="10" t="str">
        <f t="shared" si="0"/>
        <v>THRD</v>
      </c>
      <c r="C50" s="10" t="str">
        <f>VLOOKUP($A50,Questions!$A$3:$L$333,2,0)&amp;""</f>
        <v>Do you have contractual language in place with third parties governing access to institutional data?*</v>
      </c>
      <c r="D50" s="10" t="str">
        <f>VLOOKUP($A50,Questions!$A$3:$L$333,11,0)&amp;""</f>
        <v/>
      </c>
      <c r="E50" s="10" t="str">
        <f>VLOOKUP($A50,Questions!$A$3:$L$333,12,0)&amp;""</f>
        <v>Organization</v>
      </c>
      <c r="F50" s="10" t="str">
        <f>VLOOKUP($A50,'Institution Evaluation'!$A$56:$J$346,3,0)&amp;""</f>
        <v>Yes</v>
      </c>
      <c r="G50" s="10" t="str">
        <f>VLOOKUP($A50,'Institution Evaluation'!$A$56:$J$346,6,0)&amp;""</f>
        <v>Yes</v>
      </c>
      <c r="H50" s="10" t="str">
        <f>VLOOKUP($A50,'Institution Evaluation'!$A$56:$J$346,7,0)&amp;""</f>
        <v/>
      </c>
      <c r="I50" s="10" t="str">
        <f>VLOOKUP($A50,'Institution Evaluation'!$A$56:$J$346,8,0)&amp;""</f>
        <v>Critical Importance</v>
      </c>
      <c r="J50" s="10" t="str">
        <f>VLOOKUP($A50,'Institution Evaluation'!$A$56:$J$346,9,0)&amp;""</f>
        <v/>
      </c>
      <c r="K50" s="10">
        <f t="shared" si="1"/>
        <v>20</v>
      </c>
      <c r="L50" s="124">
        <f>IF($E50="Not Scored", "N/A",IF(AND($D50='Auto Responses'!$J$27,$H50=""),"N/A",IF(AND($D50='Auto Responses'!$J$27,$H50='Auto Responses'!$J$7,),1,IF(AND($D50='Auto Responses'!$J$27,$H50='Auto Responses'!$J$8),0,IF($F50=$G50,1,0)))))</f>
        <v>1</v>
      </c>
      <c r="M50" s="10" t="str">
        <f>VLOOKUP($A50,'Institution Evaluation'!$A$56:$J$346,10,0)&amp;""</f>
        <v>FALSE</v>
      </c>
      <c r="N50" s="10">
        <f t="shared" si="2"/>
        <v>1</v>
      </c>
      <c r="O50" s="124">
        <f t="shared" si="3"/>
        <v>20</v>
      </c>
      <c r="P50" s="124">
        <f t="shared" si="4"/>
        <v>20</v>
      </c>
      <c r="Q50" s="124">
        <f t="shared" si="5"/>
        <v>0</v>
      </c>
      <c r="R50" s="124">
        <f t="shared" si="9"/>
        <v>0</v>
      </c>
      <c r="S50" s="124">
        <f t="shared" si="6"/>
        <v>0</v>
      </c>
      <c r="T50" s="124">
        <f t="shared" si="7"/>
        <v>1</v>
      </c>
      <c r="U50" s="124">
        <f t="shared" si="10"/>
        <v>8</v>
      </c>
      <c r="V50" s="124">
        <f t="shared" si="8"/>
        <v>8</v>
      </c>
    </row>
    <row r="51" spans="1:22" ht="56.1">
      <c r="A51" s="10" t="str">
        <f>Questions!$A50</f>
        <v>THRD-01</v>
      </c>
      <c r="B51" s="10" t="str">
        <f t="shared" si="0"/>
        <v>THRD</v>
      </c>
      <c r="C51" s="10" t="str">
        <f>VLOOKUP($A51,Questions!$A$3:$L$333,2,0)&amp;""</f>
        <v>Do you perform security assessments of third-party companies with which you share data (e.g., hosting providers, cloud services, PaaS, IaaS, SaaS)?*</v>
      </c>
      <c r="D51" s="10" t="str">
        <f>VLOOKUP($A51,Questions!$A$3:$L$333,11,0)&amp;""</f>
        <v/>
      </c>
      <c r="E51" s="10" t="str">
        <f>VLOOKUP($A51,Questions!$A$3:$L$333,12,0)&amp;""</f>
        <v>Organization</v>
      </c>
      <c r="F51" s="10" t="str">
        <f>VLOOKUP($A51,'Institution Evaluation'!$A$56:$J$346,3,0)&amp;""</f>
        <v>Yes</v>
      </c>
      <c r="G51" s="10" t="str">
        <f>VLOOKUP($A51,'Institution Evaluation'!$A$56:$J$346,6,0)&amp;""</f>
        <v>Yes</v>
      </c>
      <c r="H51" s="10" t="str">
        <f>VLOOKUP($A51,'Institution Evaluation'!$A$56:$J$346,7,0)&amp;""</f>
        <v/>
      </c>
      <c r="I51" s="10" t="str">
        <f>VLOOKUP($A51,'Institution Evaluation'!$A$56:$J$346,8,0)&amp;""</f>
        <v>Critical Importance</v>
      </c>
      <c r="J51" s="10" t="str">
        <f>VLOOKUP($A51,'Institution Evaluation'!$A$56:$J$346,9,0)&amp;""</f>
        <v/>
      </c>
      <c r="K51" s="10">
        <f t="shared" si="1"/>
        <v>20</v>
      </c>
      <c r="L51" s="124">
        <f>IF($E51="Not Scored", "N/A",IF(AND($D51='Auto Responses'!$J$27,$H51=""),"N/A",IF(AND($D51='Auto Responses'!$J$27,$H51='Auto Responses'!$J$7,),1,IF(AND($D51='Auto Responses'!$J$27,$H51='Auto Responses'!$J$8),0,IF($F51=$G51,1,0)))))</f>
        <v>1</v>
      </c>
      <c r="M51" s="10" t="str">
        <f>VLOOKUP($A51,'Institution Evaluation'!$A$56:$J$346,10,0)&amp;""</f>
        <v>FALSE</v>
      </c>
      <c r="N51" s="10">
        <f t="shared" si="2"/>
        <v>1</v>
      </c>
      <c r="O51" s="124">
        <f t="shared" si="3"/>
        <v>20</v>
      </c>
      <c r="P51" s="124">
        <f t="shared" si="4"/>
        <v>20</v>
      </c>
      <c r="Q51" s="124">
        <f t="shared" si="5"/>
        <v>0</v>
      </c>
      <c r="R51" s="124">
        <f t="shared" si="9"/>
        <v>0</v>
      </c>
      <c r="S51" s="124">
        <f t="shared" si="6"/>
        <v>0</v>
      </c>
      <c r="T51" s="124">
        <f t="shared" si="7"/>
        <v>1</v>
      </c>
      <c r="U51" s="124">
        <f t="shared" si="10"/>
        <v>9</v>
      </c>
      <c r="V51" s="124">
        <f t="shared" si="8"/>
        <v>9</v>
      </c>
    </row>
    <row r="52" spans="1:22" ht="56.1">
      <c r="A52" s="10" t="str">
        <f>Questions!$A52</f>
        <v>THRD-03</v>
      </c>
      <c r="B52" s="10" t="str">
        <f t="shared" si="0"/>
        <v>THRD</v>
      </c>
      <c r="C52" s="10" t="str">
        <f>VLOOKUP($A52,Questions!$A$3:$L$333,2,0)&amp;""</f>
        <v>Do the contracts in place with these third parties address liability in the event of a data breach?*</v>
      </c>
      <c r="D52" s="10" t="str">
        <f>VLOOKUP($A52,Questions!$A$3:$L$333,11,0)&amp;""</f>
        <v/>
      </c>
      <c r="E52" s="10" t="str">
        <f>VLOOKUP($A52,Questions!$A$3:$L$333,12,0)&amp;""</f>
        <v>Organization</v>
      </c>
      <c r="F52" s="10" t="str">
        <f>VLOOKUP($A52,'Institution Evaluation'!$A$56:$J$346,3,0)&amp;""</f>
        <v>Yes</v>
      </c>
      <c r="G52" s="10" t="str">
        <f>VLOOKUP($A52,'Institution Evaluation'!$A$56:$J$346,6,0)&amp;""</f>
        <v>Yes</v>
      </c>
      <c r="H52" s="10" t="str">
        <f>VLOOKUP($A52,'Institution Evaluation'!$A$56:$J$346,7,0)&amp;""</f>
        <v/>
      </c>
      <c r="I52" s="10" t="str">
        <f>VLOOKUP($A52,'Institution Evaluation'!$A$56:$J$346,8,0)&amp;""</f>
        <v>Critical Importance</v>
      </c>
      <c r="J52" s="10" t="str">
        <f>VLOOKUP($A52,'Institution Evaluation'!$A$56:$J$346,9,0)&amp;""</f>
        <v/>
      </c>
      <c r="K52" s="10">
        <f t="shared" si="1"/>
        <v>20</v>
      </c>
      <c r="L52" s="124">
        <f>IF($E52="Not Scored", "N/A",IF(AND($D52='Auto Responses'!$J$27,$H52=""),"N/A",IF(AND($D52='Auto Responses'!$J$27,$H52='Auto Responses'!$J$7,),1,IF(AND($D52='Auto Responses'!$J$27,$H52='Auto Responses'!$J$8),0,IF($F52=$G52,1,0)))))</f>
        <v>1</v>
      </c>
      <c r="M52" s="10" t="str">
        <f>VLOOKUP($A52,'Institution Evaluation'!$A$56:$J$346,10,0)&amp;""</f>
        <v>FALSE</v>
      </c>
      <c r="N52" s="10">
        <f t="shared" si="2"/>
        <v>1</v>
      </c>
      <c r="O52" s="124">
        <f t="shared" si="3"/>
        <v>20</v>
      </c>
      <c r="P52" s="124">
        <f t="shared" si="4"/>
        <v>20</v>
      </c>
      <c r="Q52" s="124">
        <f t="shared" si="5"/>
        <v>0</v>
      </c>
      <c r="R52" s="124">
        <f t="shared" si="9"/>
        <v>0</v>
      </c>
      <c r="S52" s="124">
        <f t="shared" si="6"/>
        <v>0</v>
      </c>
      <c r="T52" s="124">
        <f t="shared" si="7"/>
        <v>1</v>
      </c>
      <c r="U52" s="124">
        <f t="shared" si="10"/>
        <v>10</v>
      </c>
      <c r="V52" s="124">
        <f t="shared" si="8"/>
        <v>10</v>
      </c>
    </row>
    <row r="53" spans="1:22" ht="56.1">
      <c r="A53" s="10" t="str">
        <f>Questions!$A53</f>
        <v>THRD-04</v>
      </c>
      <c r="B53" s="10" t="str">
        <f t="shared" si="0"/>
        <v>THRD</v>
      </c>
      <c r="C53" s="10" t="str">
        <f>VLOOKUP($A53,Questions!$A$3:$L$333,2,0)&amp;""</f>
        <v>Do you have an implemented third-party management strategy?*</v>
      </c>
      <c r="D53" s="10" t="str">
        <f>VLOOKUP($A53,Questions!$A$3:$L$333,11,0)&amp;""</f>
        <v/>
      </c>
      <c r="E53" s="10" t="str">
        <f>VLOOKUP($A53,Questions!$A$3:$L$333,12,0)&amp;""</f>
        <v>Organization</v>
      </c>
      <c r="F53" s="10" t="str">
        <f>VLOOKUP($A53,'Institution Evaluation'!$A$56:$J$346,3,0)&amp;""</f>
        <v>Yes</v>
      </c>
      <c r="G53" s="10" t="str">
        <f>VLOOKUP($A53,'Institution Evaluation'!$A$56:$J$346,6,0)&amp;""</f>
        <v>Yes</v>
      </c>
      <c r="H53" s="10" t="str">
        <f>VLOOKUP($A53,'Institution Evaluation'!$A$56:$J$346,7,0)&amp;""</f>
        <v/>
      </c>
      <c r="I53" s="10" t="str">
        <f>VLOOKUP($A53,'Institution Evaluation'!$A$56:$J$346,8,0)&amp;""</f>
        <v>Critical Importance</v>
      </c>
      <c r="J53" s="10" t="str">
        <f>VLOOKUP($A53,'Institution Evaluation'!$A$56:$J$346,9,0)&amp;""</f>
        <v/>
      </c>
      <c r="K53" s="10">
        <f t="shared" si="1"/>
        <v>20</v>
      </c>
      <c r="L53" s="124">
        <f>IF($E53="Not Scored", "N/A",IF(AND($D53='Auto Responses'!$J$27,$H53=""),"N/A",IF(AND($D53='Auto Responses'!$J$27,$H53='Auto Responses'!$J$7,),1,IF(AND($D53='Auto Responses'!$J$27,$H53='Auto Responses'!$J$8),0,IF($F53=$G53,1,0)))))</f>
        <v>1</v>
      </c>
      <c r="M53" s="10" t="str">
        <f>VLOOKUP($A53,'Institution Evaluation'!$A$56:$J$346,10,0)&amp;""</f>
        <v>FALSE</v>
      </c>
      <c r="N53" s="10">
        <f t="shared" si="2"/>
        <v>1</v>
      </c>
      <c r="O53" s="124">
        <f t="shared" si="3"/>
        <v>20</v>
      </c>
      <c r="P53" s="124">
        <f t="shared" si="4"/>
        <v>20</v>
      </c>
      <c r="Q53" s="124">
        <f t="shared" si="5"/>
        <v>0</v>
      </c>
      <c r="R53" s="124">
        <f t="shared" si="9"/>
        <v>0</v>
      </c>
      <c r="S53" s="124">
        <f t="shared" si="6"/>
        <v>0</v>
      </c>
      <c r="T53" s="124">
        <f t="shared" si="7"/>
        <v>1</v>
      </c>
      <c r="U53" s="124">
        <f t="shared" si="10"/>
        <v>11</v>
      </c>
      <c r="V53" s="124">
        <f t="shared" si="8"/>
        <v>11</v>
      </c>
    </row>
    <row r="54" spans="1:22" ht="56.1">
      <c r="A54" s="10" t="str">
        <f>Questions!$A54</f>
        <v>THRD-05</v>
      </c>
      <c r="B54" s="10" t="str">
        <f t="shared" si="0"/>
        <v>THRD</v>
      </c>
      <c r="C54" s="10" t="str">
        <f>VLOOKUP($A54,Questions!$A$3:$L$333,2,0)&amp;""</f>
        <v>Do you have a process and implemented procedures for managing your hardware supply chain (e.g., telecommunications equipment, export licensing, computing devices)?</v>
      </c>
      <c r="D54" s="10" t="str">
        <f>VLOOKUP($A54,Questions!$A$3:$L$333,11,0)&amp;""</f>
        <v/>
      </c>
      <c r="E54" s="10" t="str">
        <f>VLOOKUP($A54,Questions!$A$3:$L$333,12,0)&amp;""</f>
        <v>Organization</v>
      </c>
      <c r="F54" s="10" t="str">
        <f>VLOOKUP($A54,'Institution Evaluation'!$A$56:$J$346,3,0)&amp;""</f>
        <v>Yes</v>
      </c>
      <c r="G54" s="10" t="str">
        <f>VLOOKUP($A54,'Institution Evaluation'!$A$56:$J$346,6,0)&amp;""</f>
        <v>Yes</v>
      </c>
      <c r="H54" s="10" t="str">
        <f>VLOOKUP($A54,'Institution Evaluation'!$A$56:$J$346,7,0)&amp;""</f>
        <v/>
      </c>
      <c r="I54" s="10" t="str">
        <f>VLOOKUP($A54,'Institution Evaluation'!$A$56:$J$346,8,0)&amp;""</f>
        <v>Standard Importance</v>
      </c>
      <c r="J54" s="10" t="str">
        <f>VLOOKUP($A54,'Institution Evaluation'!$A$56:$J$346,9,0)&amp;""</f>
        <v/>
      </c>
      <c r="K54" s="10">
        <f t="shared" si="1"/>
        <v>10</v>
      </c>
      <c r="L54" s="124">
        <f>IF($E54="Not Scored", "N/A",IF(AND($D54='Auto Responses'!$J$27,$H54=""),"N/A",IF(AND($D54='Auto Responses'!$J$27,$H54='Auto Responses'!$J$7,),1,IF(AND($D54='Auto Responses'!$J$27,$H54='Auto Responses'!$J$8),0,IF($F54=$G54,1,0)))))</f>
        <v>1</v>
      </c>
      <c r="M54" s="10" t="str">
        <f>VLOOKUP($A54,'Institution Evaluation'!$A$56:$J$346,10,0)&amp;""</f>
        <v>FALSE</v>
      </c>
      <c r="N54" s="10">
        <f t="shared" si="2"/>
        <v>0</v>
      </c>
      <c r="O54" s="124">
        <f t="shared" si="3"/>
        <v>10</v>
      </c>
      <c r="P54" s="124">
        <f t="shared" si="4"/>
        <v>10</v>
      </c>
      <c r="Q54" s="124">
        <f t="shared" si="5"/>
        <v>0</v>
      </c>
      <c r="R54" s="124">
        <f t="shared" si="9"/>
        <v>0</v>
      </c>
      <c r="S54" s="124">
        <f t="shared" si="6"/>
        <v>0</v>
      </c>
      <c r="T54" s="124">
        <f t="shared" si="7"/>
        <v>0</v>
      </c>
      <c r="U54" s="124">
        <f t="shared" si="10"/>
        <v>11</v>
      </c>
      <c r="V54" s="124">
        <f t="shared" si="8"/>
        <v>0</v>
      </c>
    </row>
    <row r="55" spans="1:22" ht="56.1">
      <c r="A55" s="10" t="str">
        <f>Questions!$A55</f>
        <v>CONS-01</v>
      </c>
      <c r="B55" s="10" t="str">
        <f t="shared" si="0"/>
        <v>CONS</v>
      </c>
      <c r="C55" s="10" t="str">
        <f>VLOOKUP($A55,Questions!$A$3:$L$333,2,0)&amp;""</f>
        <v>Will the consultant require access to the institution's network resources?*</v>
      </c>
      <c r="D55" s="10" t="str">
        <f>VLOOKUP($A55,Questions!$A$3:$L$333,11,0)&amp;""</f>
        <v/>
      </c>
      <c r="E55" s="10" t="str">
        <f>VLOOKUP($A55,Questions!$A$3:$L$333,12,0)&amp;""</f>
        <v>Case-Specific</v>
      </c>
      <c r="F55" s="10" t="str">
        <f>VLOOKUP($A55,'Institution Evaluation'!$A$56:$J$346,3,0)&amp;""</f>
        <v>No</v>
      </c>
      <c r="G55" s="10" t="str">
        <f>VLOOKUP($A55,'Institution Evaluation'!$A$56:$J$346,6,0)&amp;""</f>
        <v>No</v>
      </c>
      <c r="H55" s="10" t="str">
        <f>VLOOKUP($A55,'Institution Evaluation'!$A$56:$J$346,7,0)&amp;""</f>
        <v/>
      </c>
      <c r="I55" s="10" t="str">
        <f>VLOOKUP($A55,'Institution Evaluation'!$A$56:$J$346,8,0)&amp;""</f>
        <v>Critical Importance</v>
      </c>
      <c r="J55" s="10" t="str">
        <f>VLOOKUP($A55,'Institution Evaluation'!$A$56:$J$346,9,0)&amp;""</f>
        <v/>
      </c>
      <c r="K55" s="10">
        <f t="shared" si="1"/>
        <v>20</v>
      </c>
      <c r="L55" s="124">
        <f>IF($E55="Not Scored", "N/A",IF(AND($D55='Auto Responses'!$J$27,$H55=""),"N/A",IF(AND($D55='Auto Responses'!$J$27,$H55='Auto Responses'!$J$7,),1,IF(AND($D55='Auto Responses'!$J$27,$H55='Auto Responses'!$J$8),0,IF($F55=$G55,1,0)))))</f>
        <v>1</v>
      </c>
      <c r="M55" s="10" t="str">
        <f>VLOOKUP($A55,'Institution Evaluation'!$A$56:$J$346,10,0)&amp;""</f>
        <v>FALSE</v>
      </c>
      <c r="N55" s="10">
        <f t="shared" si="2"/>
        <v>1</v>
      </c>
      <c r="O55" s="124">
        <f t="shared" si="3"/>
        <v>20</v>
      </c>
      <c r="P55" s="124">
        <f t="shared" si="4"/>
        <v>20</v>
      </c>
      <c r="Q55" s="124">
        <f t="shared" si="5"/>
        <v>0</v>
      </c>
      <c r="R55" s="124">
        <f t="shared" si="9"/>
        <v>0</v>
      </c>
      <c r="S55" s="124">
        <f t="shared" si="6"/>
        <v>0</v>
      </c>
      <c r="T55" s="124">
        <f t="shared" si="7"/>
        <v>1</v>
      </c>
      <c r="U55" s="124">
        <f t="shared" si="10"/>
        <v>12</v>
      </c>
      <c r="V55" s="124">
        <f t="shared" si="8"/>
        <v>12</v>
      </c>
    </row>
    <row r="56" spans="1:22" ht="56.1">
      <c r="A56" s="10" t="str">
        <f>Questions!$A56</f>
        <v>CONS-02</v>
      </c>
      <c r="B56" s="10" t="str">
        <f t="shared" si="0"/>
        <v>CONS</v>
      </c>
      <c r="C56" s="10" t="str">
        <f>VLOOKUP($A56,Questions!$A$3:$L$333,2,0)&amp;""</f>
        <v>Has the consultant received training on (sensitive, HIPAA, PCI, etc.) data handling?*</v>
      </c>
      <c r="D56" s="10" t="str">
        <f>VLOOKUP($A56,Questions!$A$3:$L$333,11,0)&amp;""</f>
        <v/>
      </c>
      <c r="E56" s="10" t="str">
        <f>VLOOKUP($A56,Questions!$A$3:$L$333,12,0)&amp;""</f>
        <v>Case-Specific</v>
      </c>
      <c r="F56" s="10" t="str">
        <f>VLOOKUP($A56,'Institution Evaluation'!$A$56:$J$346,3,0)&amp;""</f>
        <v>Yes</v>
      </c>
      <c r="G56" s="10" t="str">
        <f>VLOOKUP($A56,'Institution Evaluation'!$A$56:$J$346,6,0)&amp;""</f>
        <v>Yes</v>
      </c>
      <c r="H56" s="10" t="str">
        <f>VLOOKUP($A56,'Institution Evaluation'!$A$56:$J$346,7,0)&amp;""</f>
        <v/>
      </c>
      <c r="I56" s="10" t="str">
        <f>VLOOKUP($A56,'Institution Evaluation'!$A$56:$J$346,8,0)&amp;""</f>
        <v>Critical Importance</v>
      </c>
      <c r="J56" s="10" t="str">
        <f>VLOOKUP($A56,'Institution Evaluation'!$A$56:$J$346,9,0)&amp;""</f>
        <v/>
      </c>
      <c r="K56" s="10">
        <f t="shared" si="1"/>
        <v>20</v>
      </c>
      <c r="L56" s="124">
        <f>IF($E56="Not Scored", "N/A",IF(AND($D56='Auto Responses'!$J$27,$H56=""),"N/A",IF(AND($D56='Auto Responses'!$J$27,$H56='Auto Responses'!$J$7,),1,IF(AND($D56='Auto Responses'!$J$27,$H56='Auto Responses'!$J$8),0,IF($F56=$G56,1,0)))))</f>
        <v>1</v>
      </c>
      <c r="M56" s="10" t="str">
        <f>VLOOKUP($A56,'Institution Evaluation'!$A$56:$J$346,10,0)&amp;""</f>
        <v>FALSE</v>
      </c>
      <c r="N56" s="10">
        <f t="shared" si="2"/>
        <v>1</v>
      </c>
      <c r="O56" s="124">
        <f t="shared" si="3"/>
        <v>20</v>
      </c>
      <c r="P56" s="124">
        <f t="shared" si="4"/>
        <v>20</v>
      </c>
      <c r="Q56" s="124">
        <f t="shared" si="5"/>
        <v>0</v>
      </c>
      <c r="R56" s="124">
        <f t="shared" si="9"/>
        <v>0</v>
      </c>
      <c r="S56" s="124">
        <f t="shared" si="6"/>
        <v>0</v>
      </c>
      <c r="T56" s="124">
        <f t="shared" si="7"/>
        <v>1</v>
      </c>
      <c r="U56" s="124">
        <f t="shared" si="10"/>
        <v>13</v>
      </c>
      <c r="V56" s="124">
        <f t="shared" si="8"/>
        <v>13</v>
      </c>
    </row>
    <row r="57" spans="1:22" ht="56.1">
      <c r="A57" s="10" t="str">
        <f>Questions!$A57</f>
        <v>CONS-03</v>
      </c>
      <c r="B57" s="10" t="str">
        <f t="shared" si="0"/>
        <v>CONS</v>
      </c>
      <c r="C57" s="10" t="str">
        <f>VLOOKUP($A57,Questions!$A$3:$L$333,2,0)&amp;""</f>
        <v>Is the data encrypted (at rest) while in the consultant's possession?*</v>
      </c>
      <c r="D57" s="10" t="str">
        <f>VLOOKUP($A57,Questions!$A$3:$L$333,11,0)&amp;""</f>
        <v/>
      </c>
      <c r="E57" s="10" t="str">
        <f>VLOOKUP($A57,Questions!$A$3:$L$333,12,0)&amp;""</f>
        <v>Case-Specific</v>
      </c>
      <c r="F57" s="10" t="str">
        <f>VLOOKUP($A57,'Institution Evaluation'!$A$56:$J$346,3,0)&amp;""</f>
        <v>Yes</v>
      </c>
      <c r="G57" s="10" t="str">
        <f>VLOOKUP($A57,'Institution Evaluation'!$A$56:$J$346,6,0)&amp;""</f>
        <v>Yes</v>
      </c>
      <c r="H57" s="10" t="str">
        <f>VLOOKUP($A57,'Institution Evaluation'!$A$56:$J$346,7,0)&amp;""</f>
        <v/>
      </c>
      <c r="I57" s="10" t="str">
        <f>VLOOKUP($A57,'Institution Evaluation'!$A$56:$J$346,8,0)&amp;""</f>
        <v>Critical Importance</v>
      </c>
      <c r="J57" s="10" t="str">
        <f>VLOOKUP($A57,'Institution Evaluation'!$A$56:$J$346,9,0)&amp;""</f>
        <v/>
      </c>
      <c r="K57" s="10">
        <f t="shared" si="1"/>
        <v>20</v>
      </c>
      <c r="L57" s="124">
        <f>IF($E57="Not Scored", "N/A",IF(AND($D57='Auto Responses'!$J$27,$H57=""),"N/A",IF(AND($D57='Auto Responses'!$J$27,$H57='Auto Responses'!$J$7,),1,IF(AND($D57='Auto Responses'!$J$27,$H57='Auto Responses'!$J$8),0,IF($F57=$G57,1,0)))))</f>
        <v>1</v>
      </c>
      <c r="M57" s="10" t="str">
        <f>VLOOKUP($A57,'Institution Evaluation'!$A$56:$J$346,10,0)&amp;""</f>
        <v>FALSE</v>
      </c>
      <c r="N57" s="10">
        <f t="shared" si="2"/>
        <v>1</v>
      </c>
      <c r="O57" s="124">
        <f t="shared" si="3"/>
        <v>20</v>
      </c>
      <c r="P57" s="124">
        <f t="shared" si="4"/>
        <v>20</v>
      </c>
      <c r="Q57" s="124">
        <f t="shared" si="5"/>
        <v>0</v>
      </c>
      <c r="R57" s="124">
        <f t="shared" si="9"/>
        <v>0</v>
      </c>
      <c r="S57" s="124">
        <f t="shared" si="6"/>
        <v>0</v>
      </c>
      <c r="T57" s="124">
        <f t="shared" si="7"/>
        <v>1</v>
      </c>
      <c r="U57" s="124">
        <f t="shared" si="10"/>
        <v>14</v>
      </c>
      <c r="V57" s="124">
        <f t="shared" si="8"/>
        <v>14</v>
      </c>
    </row>
    <row r="58" spans="1:22" ht="56.1">
      <c r="A58" s="10" t="str">
        <f>Questions!$A58</f>
        <v>CONS-04</v>
      </c>
      <c r="B58" s="10" t="str">
        <f t="shared" si="0"/>
        <v>CONS</v>
      </c>
      <c r="C58" s="10" t="str">
        <f>VLOOKUP($A58,Questions!$A$3:$L$333,2,0)&amp;""</f>
        <v>Can access be restricted based on source IP address?*</v>
      </c>
      <c r="D58" s="10" t="str">
        <f>VLOOKUP($A58,Questions!$A$3:$L$333,11,0)&amp;""</f>
        <v/>
      </c>
      <c r="E58" s="10" t="str">
        <f>VLOOKUP($A58,Questions!$A$3:$L$333,12,0)&amp;""</f>
        <v>Case-Specific</v>
      </c>
      <c r="F58" s="10" t="str">
        <f>VLOOKUP($A58,'Institution Evaluation'!$A$56:$J$346,3,0)&amp;""</f>
        <v>Yes</v>
      </c>
      <c r="G58" s="10" t="str">
        <f>VLOOKUP($A58,'Institution Evaluation'!$A$56:$J$346,6,0)&amp;""</f>
        <v>Yes</v>
      </c>
      <c r="H58" s="10" t="str">
        <f>VLOOKUP($A58,'Institution Evaluation'!$A$56:$J$346,7,0)&amp;""</f>
        <v/>
      </c>
      <c r="I58" s="10" t="str">
        <f>VLOOKUP($A58,'Institution Evaluation'!$A$56:$J$346,8,0)&amp;""</f>
        <v>Critical Importance</v>
      </c>
      <c r="J58" s="10" t="str">
        <f>VLOOKUP($A58,'Institution Evaluation'!$A$56:$J$346,9,0)&amp;""</f>
        <v/>
      </c>
      <c r="K58" s="10">
        <f t="shared" si="1"/>
        <v>20</v>
      </c>
      <c r="L58" s="124">
        <f>IF($E58="Not Scored", "N/A",IF(AND($D58='Auto Responses'!$J$27,$H58=""),"N/A",IF(AND($D58='Auto Responses'!$J$27,$H58='Auto Responses'!$J$7,),1,IF(AND($D58='Auto Responses'!$J$27,$H58='Auto Responses'!$J$8),0,IF($F58=$G58,1,0)))))</f>
        <v>1</v>
      </c>
      <c r="M58" s="10" t="str">
        <f>VLOOKUP($A58,'Institution Evaluation'!$A$56:$J$346,10,0)&amp;""</f>
        <v>FALSE</v>
      </c>
      <c r="N58" s="10">
        <f t="shared" si="2"/>
        <v>1</v>
      </c>
      <c r="O58" s="124">
        <f t="shared" si="3"/>
        <v>20</v>
      </c>
      <c r="P58" s="124">
        <f t="shared" si="4"/>
        <v>20</v>
      </c>
      <c r="Q58" s="124">
        <f t="shared" si="5"/>
        <v>0</v>
      </c>
      <c r="R58" s="124">
        <f t="shared" si="9"/>
        <v>0</v>
      </c>
      <c r="S58" s="124">
        <f t="shared" si="6"/>
        <v>0</v>
      </c>
      <c r="T58" s="124">
        <f t="shared" si="7"/>
        <v>1</v>
      </c>
      <c r="U58" s="124">
        <f t="shared" si="10"/>
        <v>15</v>
      </c>
      <c r="V58" s="124">
        <f t="shared" si="8"/>
        <v>15</v>
      </c>
    </row>
    <row r="59" spans="1:22" ht="56.1">
      <c r="A59" s="10" t="str">
        <f>Questions!$A59</f>
        <v>CONS-05</v>
      </c>
      <c r="B59" s="10" t="str">
        <f t="shared" si="0"/>
        <v>CONS</v>
      </c>
      <c r="C59" s="10" t="str">
        <f>VLOOKUP($A59,Questions!$A$3:$L$333,2,0)&amp;""</f>
        <v>Will the consulting take place on-premises?</v>
      </c>
      <c r="D59" s="10" t="str">
        <f>VLOOKUP($A59,Questions!$A$3:$L$333,11,0)&amp;""</f>
        <v/>
      </c>
      <c r="E59" s="10" t="str">
        <f>VLOOKUP($A59,Questions!$A$3:$L$333,12,0)&amp;""</f>
        <v>Case-Specific</v>
      </c>
      <c r="F59" s="10" t="str">
        <f>VLOOKUP($A59,'Institution Evaluation'!$A$56:$J$346,3,0)&amp;""</f>
        <v>No</v>
      </c>
      <c r="G59" s="10" t="str">
        <f>VLOOKUP($A59,'Institution Evaluation'!$A$56:$J$346,6,0)&amp;""</f>
        <v>No</v>
      </c>
      <c r="H59" s="10" t="str">
        <f>VLOOKUP($A59,'Institution Evaluation'!$A$56:$J$346,7,0)&amp;""</f>
        <v/>
      </c>
      <c r="I59" s="10" t="str">
        <f>VLOOKUP($A59,'Institution Evaluation'!$A$56:$J$346,8,0)&amp;""</f>
        <v>Standard Importance</v>
      </c>
      <c r="J59" s="10" t="str">
        <f>VLOOKUP($A59,'Institution Evaluation'!$A$56:$J$346,9,0)&amp;""</f>
        <v/>
      </c>
      <c r="K59" s="10">
        <f t="shared" si="1"/>
        <v>10</v>
      </c>
      <c r="L59" s="124">
        <f>IF($E59="Not Scored", "N/A",IF(AND($D59='Auto Responses'!$J$27,$H59=""),"N/A",IF(AND($D59='Auto Responses'!$J$27,$H59='Auto Responses'!$J$7,),1,IF(AND($D59='Auto Responses'!$J$27,$H59='Auto Responses'!$J$8),0,IF($F59=$G59,1,0)))))</f>
        <v>1</v>
      </c>
      <c r="M59" s="10" t="str">
        <f>VLOOKUP($A59,'Institution Evaluation'!$A$56:$J$346,10,0)&amp;""</f>
        <v>FALSE</v>
      </c>
      <c r="N59" s="10">
        <f t="shared" si="2"/>
        <v>0</v>
      </c>
      <c r="O59" s="124">
        <f t="shared" si="3"/>
        <v>10</v>
      </c>
      <c r="P59" s="124">
        <f t="shared" si="4"/>
        <v>10</v>
      </c>
      <c r="Q59" s="124">
        <f t="shared" si="5"/>
        <v>0</v>
      </c>
      <c r="R59" s="124">
        <f t="shared" si="9"/>
        <v>0</v>
      </c>
      <c r="S59" s="124">
        <f t="shared" si="6"/>
        <v>0</v>
      </c>
      <c r="T59" s="124">
        <f t="shared" si="7"/>
        <v>0</v>
      </c>
      <c r="U59" s="124">
        <f t="shared" si="10"/>
        <v>15</v>
      </c>
      <c r="V59" s="124">
        <f t="shared" si="8"/>
        <v>0</v>
      </c>
    </row>
    <row r="60" spans="1:22" ht="56.1">
      <c r="A60" s="10" t="str">
        <f>Questions!$A60</f>
        <v>CONS-06</v>
      </c>
      <c r="B60" s="10" t="str">
        <f t="shared" si="0"/>
        <v>CONS</v>
      </c>
      <c r="C60" s="10" t="str">
        <f>VLOOKUP($A60,Questions!$A$3:$L$333,2,0)&amp;""</f>
        <v>Will the consultant require access to hardware in the institution's data centers?</v>
      </c>
      <c r="D60" s="10" t="str">
        <f>VLOOKUP($A60,Questions!$A$3:$L$333,11,0)&amp;""</f>
        <v/>
      </c>
      <c r="E60" s="10" t="str">
        <f>VLOOKUP($A60,Questions!$A$3:$L$333,12,0)&amp;""</f>
        <v>Case-Specific</v>
      </c>
      <c r="F60" s="10" t="str">
        <f>VLOOKUP($A60,'Institution Evaluation'!$A$56:$J$346,3,0)&amp;""</f>
        <v>No</v>
      </c>
      <c r="G60" s="10" t="str">
        <f>VLOOKUP($A60,'Institution Evaluation'!$A$56:$J$346,6,0)&amp;""</f>
        <v>No</v>
      </c>
      <c r="H60" s="10" t="str">
        <f>VLOOKUP($A60,'Institution Evaluation'!$A$56:$J$346,7,0)&amp;""</f>
        <v/>
      </c>
      <c r="I60" s="10" t="str">
        <f>VLOOKUP($A60,'Institution Evaluation'!$A$56:$J$346,8,0)&amp;""</f>
        <v>Standard Importance</v>
      </c>
      <c r="J60" s="10" t="str">
        <f>VLOOKUP($A60,'Institution Evaluation'!$A$56:$J$346,9,0)&amp;""</f>
        <v/>
      </c>
      <c r="K60" s="10">
        <f t="shared" si="1"/>
        <v>10</v>
      </c>
      <c r="L60" s="124">
        <f>IF($E60="Not Scored", "N/A",IF(AND($D60='Auto Responses'!$J$27,$H60=""),"N/A",IF(AND($D60='Auto Responses'!$J$27,$H60='Auto Responses'!$J$7,),1,IF(AND($D60='Auto Responses'!$J$27,$H60='Auto Responses'!$J$8),0,IF($F60=$G60,1,0)))))</f>
        <v>1</v>
      </c>
      <c r="M60" s="10" t="str">
        <f>VLOOKUP($A60,'Institution Evaluation'!$A$56:$J$346,10,0)&amp;""</f>
        <v>FALSE</v>
      </c>
      <c r="N60" s="10">
        <f t="shared" si="2"/>
        <v>0</v>
      </c>
      <c r="O60" s="124">
        <f t="shared" si="3"/>
        <v>10</v>
      </c>
      <c r="P60" s="124">
        <f t="shared" si="4"/>
        <v>10</v>
      </c>
      <c r="Q60" s="124">
        <f t="shared" si="5"/>
        <v>0</v>
      </c>
      <c r="R60" s="124">
        <f t="shared" si="9"/>
        <v>0</v>
      </c>
      <c r="S60" s="124">
        <f t="shared" si="6"/>
        <v>0</v>
      </c>
      <c r="T60" s="124">
        <f t="shared" si="7"/>
        <v>0</v>
      </c>
      <c r="U60" s="124">
        <f t="shared" si="10"/>
        <v>15</v>
      </c>
      <c r="V60" s="124">
        <f t="shared" si="8"/>
        <v>0</v>
      </c>
    </row>
    <row r="61" spans="1:22" ht="56.1">
      <c r="A61" s="10" t="str">
        <f>Questions!$A61</f>
        <v>CONS-07</v>
      </c>
      <c r="B61" s="10" t="str">
        <f t="shared" si="0"/>
        <v>CONS</v>
      </c>
      <c r="C61" s="10" t="str">
        <f>VLOOKUP($A61,Questions!$A$3:$L$333,2,0)&amp;""</f>
        <v>Will the consultant require an account within the institution's domain (@*.edu)?</v>
      </c>
      <c r="D61" s="10" t="str">
        <f>VLOOKUP($A61,Questions!$A$3:$L$333,11,0)&amp;""</f>
        <v/>
      </c>
      <c r="E61" s="10" t="str">
        <f>VLOOKUP($A61,Questions!$A$3:$L$333,12,0)&amp;""</f>
        <v>Case-Specific</v>
      </c>
      <c r="F61" s="10" t="str">
        <f>VLOOKUP($A61,'Institution Evaluation'!$A$56:$J$346,3,0)&amp;""</f>
        <v>No</v>
      </c>
      <c r="G61" s="10" t="str">
        <f>VLOOKUP($A61,'Institution Evaluation'!$A$56:$J$346,6,0)&amp;""</f>
        <v>No</v>
      </c>
      <c r="H61" s="10" t="str">
        <f>VLOOKUP($A61,'Institution Evaluation'!$A$56:$J$346,7,0)&amp;""</f>
        <v/>
      </c>
      <c r="I61" s="10" t="str">
        <f>VLOOKUP($A61,'Institution Evaluation'!$A$56:$J$346,8,0)&amp;""</f>
        <v>Standard Importance</v>
      </c>
      <c r="J61" s="10" t="str">
        <f>VLOOKUP($A61,'Institution Evaluation'!$A$56:$J$346,9,0)&amp;""</f>
        <v/>
      </c>
      <c r="K61" s="10">
        <f t="shared" si="1"/>
        <v>10</v>
      </c>
      <c r="L61" s="124">
        <f>IF($E61="Not Scored", "N/A",IF(AND($D61='Auto Responses'!$J$27,$H61=""),"N/A",IF(AND($D61='Auto Responses'!$J$27,$H61='Auto Responses'!$J$7,),1,IF(AND($D61='Auto Responses'!$J$27,$H61='Auto Responses'!$J$8),0,IF($F61=$G61,1,0)))))</f>
        <v>1</v>
      </c>
      <c r="M61" s="10" t="str">
        <f>VLOOKUP($A61,'Institution Evaluation'!$A$56:$J$346,10,0)&amp;""</f>
        <v>FALSE</v>
      </c>
      <c r="N61" s="10">
        <f t="shared" si="2"/>
        <v>0</v>
      </c>
      <c r="O61" s="124">
        <f t="shared" si="3"/>
        <v>10</v>
      </c>
      <c r="P61" s="124">
        <f t="shared" si="4"/>
        <v>10</v>
      </c>
      <c r="Q61" s="124">
        <f t="shared" si="5"/>
        <v>0</v>
      </c>
      <c r="R61" s="124">
        <f t="shared" si="9"/>
        <v>0</v>
      </c>
      <c r="S61" s="124">
        <f t="shared" si="6"/>
        <v>0</v>
      </c>
      <c r="T61" s="124">
        <f t="shared" si="7"/>
        <v>0</v>
      </c>
      <c r="U61" s="124">
        <f t="shared" si="10"/>
        <v>15</v>
      </c>
      <c r="V61" s="124">
        <f t="shared" si="8"/>
        <v>0</v>
      </c>
    </row>
    <row r="62" spans="1:22" ht="56.1">
      <c r="A62" s="10" t="str">
        <f>Questions!$A62</f>
        <v>CONS-08</v>
      </c>
      <c r="B62" s="10" t="str">
        <f t="shared" si="0"/>
        <v>CONS</v>
      </c>
      <c r="C62" s="10" t="str">
        <f>VLOOKUP($A62,Questions!$A$3:$L$333,2,0)&amp;""</f>
        <v>Will any data be transferred to the consultant's possession?</v>
      </c>
      <c r="D62" s="10" t="str">
        <f>VLOOKUP($A62,Questions!$A$3:$L$333,11,0)&amp;""</f>
        <v/>
      </c>
      <c r="E62" s="10" t="str">
        <f>VLOOKUP($A62,Questions!$A$3:$L$333,12,0)&amp;""</f>
        <v>Case-Specific</v>
      </c>
      <c r="F62" s="10" t="str">
        <f>VLOOKUP($A62,'Institution Evaluation'!$A$56:$J$346,3,0)&amp;""</f>
        <v>No</v>
      </c>
      <c r="G62" s="10" t="str">
        <f>VLOOKUP($A62,'Institution Evaluation'!$A$56:$J$346,6,0)&amp;""</f>
        <v>No</v>
      </c>
      <c r="H62" s="10" t="str">
        <f>VLOOKUP($A62,'Institution Evaluation'!$A$56:$J$346,7,0)&amp;""</f>
        <v/>
      </c>
      <c r="I62" s="10" t="str">
        <f>VLOOKUP($A62,'Institution Evaluation'!$A$56:$J$346,8,0)&amp;""</f>
        <v>Standard Importance</v>
      </c>
      <c r="J62" s="10" t="str">
        <f>VLOOKUP($A62,'Institution Evaluation'!$A$56:$J$346,9,0)&amp;""</f>
        <v/>
      </c>
      <c r="K62" s="10">
        <f t="shared" si="1"/>
        <v>10</v>
      </c>
      <c r="L62" s="124">
        <f>IF($E62="Not Scored", "N/A",IF(AND($D62='Auto Responses'!$J$27,$H62=""),"N/A",IF(AND($D62='Auto Responses'!$J$27,$H62='Auto Responses'!$J$7,),1,IF(AND($D62='Auto Responses'!$J$27,$H62='Auto Responses'!$J$8),0,IF($F62=$G62,1,0)))))</f>
        <v>1</v>
      </c>
      <c r="M62" s="10" t="str">
        <f>VLOOKUP($A62,'Institution Evaluation'!$A$56:$J$346,10,0)&amp;""</f>
        <v>FALSE</v>
      </c>
      <c r="N62" s="10">
        <f t="shared" si="2"/>
        <v>0</v>
      </c>
      <c r="O62" s="124">
        <f t="shared" si="3"/>
        <v>10</v>
      </c>
      <c r="P62" s="124">
        <f t="shared" si="4"/>
        <v>10</v>
      </c>
      <c r="Q62" s="124">
        <f t="shared" si="5"/>
        <v>0</v>
      </c>
      <c r="R62" s="124">
        <f t="shared" si="9"/>
        <v>0</v>
      </c>
      <c r="S62" s="124">
        <f t="shared" si="6"/>
        <v>0</v>
      </c>
      <c r="T62" s="124">
        <f t="shared" si="7"/>
        <v>0</v>
      </c>
      <c r="U62" s="124">
        <f t="shared" si="10"/>
        <v>15</v>
      </c>
      <c r="V62" s="124">
        <f t="shared" si="8"/>
        <v>0</v>
      </c>
    </row>
    <row r="63" spans="1:22" ht="56.1">
      <c r="A63" s="10" t="str">
        <f>Questions!$A63</f>
        <v>CONS-09</v>
      </c>
      <c r="B63" s="10" t="str">
        <f t="shared" si="0"/>
        <v>CONS</v>
      </c>
      <c r="C63" s="10" t="str">
        <f>VLOOKUP($A63,Questions!$A$3:$L$333,2,0)&amp;""</f>
        <v>Will the consultant need remote access to the institution's network or systems?</v>
      </c>
      <c r="D63" s="10" t="str">
        <f>VLOOKUP($A63,Questions!$A$3:$L$333,11,0)&amp;""</f>
        <v/>
      </c>
      <c r="E63" s="10" t="str">
        <f>VLOOKUP($A63,Questions!$A$3:$L$333,12,0)&amp;""</f>
        <v>Case-Specific</v>
      </c>
      <c r="F63" s="10" t="str">
        <f>VLOOKUP($A63,'Institution Evaluation'!$A$56:$J$346,3,0)&amp;""</f>
        <v/>
      </c>
      <c r="G63" s="10" t="str">
        <f>VLOOKUP($A63,'Institution Evaluation'!$A$56:$J$346,6,0)&amp;""</f>
        <v>No</v>
      </c>
      <c r="H63" s="10" t="str">
        <f>VLOOKUP($A63,'Institution Evaluation'!$A$56:$J$346,7,0)&amp;""</f>
        <v/>
      </c>
      <c r="I63" s="10" t="str">
        <f>VLOOKUP($A63,'Institution Evaluation'!$A$56:$J$346,8,0)&amp;""</f>
        <v>Standard Importance</v>
      </c>
      <c r="J63" s="10" t="str">
        <f>VLOOKUP($A63,'Institution Evaluation'!$A$56:$J$346,9,0)&amp;""</f>
        <v/>
      </c>
      <c r="K63" s="10">
        <f t="shared" si="1"/>
        <v>10</v>
      </c>
      <c r="L63" s="124">
        <f>IF($E63="Not Scored", "N/A",IF(AND($D63='Auto Responses'!$J$27,$H63=""),"N/A",IF(AND($D63='Auto Responses'!$J$27,$H63='Auto Responses'!$J$7,),1,IF(AND($D63='Auto Responses'!$J$27,$H63='Auto Responses'!$J$8),0,IF($F63=$G63,1,0)))))</f>
        <v>0</v>
      </c>
      <c r="M63" s="10" t="str">
        <f>VLOOKUP($A63,'Institution Evaluation'!$A$56:$J$346,10,0)&amp;""</f>
        <v>FALSE</v>
      </c>
      <c r="N63" s="10">
        <f t="shared" si="2"/>
        <v>0</v>
      </c>
      <c r="O63" s="124">
        <f t="shared" si="3"/>
        <v>10</v>
      </c>
      <c r="P63" s="124">
        <f t="shared" si="4"/>
        <v>0</v>
      </c>
      <c r="Q63" s="124">
        <f t="shared" si="5"/>
        <v>0</v>
      </c>
      <c r="R63" s="124">
        <f t="shared" si="9"/>
        <v>0</v>
      </c>
      <c r="S63" s="124">
        <f t="shared" si="6"/>
        <v>0</v>
      </c>
      <c r="T63" s="124">
        <f t="shared" si="7"/>
        <v>0</v>
      </c>
      <c r="U63" s="124">
        <f t="shared" si="10"/>
        <v>15</v>
      </c>
      <c r="V63" s="124">
        <f t="shared" si="8"/>
        <v>0</v>
      </c>
    </row>
    <row r="64" spans="1:22" ht="56.1">
      <c r="A64" s="10" t="str">
        <f>Questions!$A64</f>
        <v>APPL-01</v>
      </c>
      <c r="B64" s="10" t="str">
        <f t="shared" si="0"/>
        <v>APPL</v>
      </c>
      <c r="C64" s="10" t="str">
        <f>VLOOKUP($A64,Questions!$A$3:$L$333,2,0)&amp;""</f>
        <v>Are access controls for institutional accounts based on structured rules, such as role-based access control (RBAC), attribute-based access control (ABAC), or policy-based access control (PBAC)?*</v>
      </c>
      <c r="D64" s="10" t="str">
        <f>VLOOKUP($A64,Questions!$A$3:$L$333,11,0)&amp;""</f>
        <v/>
      </c>
      <c r="E64" s="10" t="str">
        <f>VLOOKUP($A64,Questions!$A$3:$L$333,12,0)&amp;""</f>
        <v>Infrastructure</v>
      </c>
      <c r="F64" s="10" t="str">
        <f>VLOOKUP($A64,'Institution Evaluation'!$A$56:$J$346,3,0)&amp;""</f>
        <v>Yes</v>
      </c>
      <c r="G64" s="10" t="str">
        <f>VLOOKUP($A64,'Institution Evaluation'!$A$56:$J$346,6,0)&amp;""</f>
        <v>Yes</v>
      </c>
      <c r="H64" s="10" t="str">
        <f>VLOOKUP($A64,'Institution Evaluation'!$A$56:$J$346,7,0)&amp;""</f>
        <v/>
      </c>
      <c r="I64" s="10" t="str">
        <f>VLOOKUP($A64,'Institution Evaluation'!$A$56:$J$346,8,0)&amp;""</f>
        <v>Critical Importance</v>
      </c>
      <c r="J64" s="10" t="str">
        <f>VLOOKUP($A64,'Institution Evaluation'!$A$56:$J$346,9,0)&amp;""</f>
        <v/>
      </c>
      <c r="K64" s="10">
        <f t="shared" si="1"/>
        <v>20</v>
      </c>
      <c r="L64" s="124">
        <f>IF($E64="Not Scored", "N/A",IF(AND($D64='Auto Responses'!$J$27,$H64=""),"N/A",IF(AND($D64='Auto Responses'!$J$27,$H64='Auto Responses'!$J$7,),1,IF(AND($D64='Auto Responses'!$J$27,$H64='Auto Responses'!$J$8),0,IF($F64=$G64,1,0)))))</f>
        <v>1</v>
      </c>
      <c r="M64" s="10" t="str">
        <f>VLOOKUP($A64,'Institution Evaluation'!$A$56:$J$346,10,0)&amp;""</f>
        <v>FALSE</v>
      </c>
      <c r="N64" s="10">
        <f t="shared" si="2"/>
        <v>1</v>
      </c>
      <c r="O64" s="124">
        <f t="shared" si="3"/>
        <v>20</v>
      </c>
      <c r="P64" s="124">
        <f t="shared" si="4"/>
        <v>20</v>
      </c>
      <c r="Q64" s="124">
        <f t="shared" si="5"/>
        <v>0</v>
      </c>
      <c r="R64" s="124">
        <f t="shared" si="9"/>
        <v>0</v>
      </c>
      <c r="S64" s="124">
        <f t="shared" si="6"/>
        <v>0</v>
      </c>
      <c r="T64" s="124">
        <f t="shared" si="7"/>
        <v>1</v>
      </c>
      <c r="U64" s="124">
        <f t="shared" si="10"/>
        <v>16</v>
      </c>
      <c r="V64" s="124">
        <f t="shared" si="8"/>
        <v>16</v>
      </c>
    </row>
    <row r="65" spans="1:22" ht="56.1">
      <c r="A65" s="10" t="str">
        <f>Questions!$A65</f>
        <v>APPL-02</v>
      </c>
      <c r="B65" s="10" t="str">
        <f t="shared" si="0"/>
        <v>APPL</v>
      </c>
      <c r="C65" s="10" t="str">
        <f>VLOOKUP($A65,Questions!$A$3:$L$333,2,0)&amp;""</f>
        <v>Are you using a web application firewall (WAF)?*</v>
      </c>
      <c r="D65" s="10" t="str">
        <f>VLOOKUP($A65,Questions!$A$3:$L$333,11,0)&amp;""</f>
        <v/>
      </c>
      <c r="E65" s="10" t="str">
        <f>VLOOKUP($A65,Questions!$A$3:$L$333,12,0)&amp;""</f>
        <v>Infrastructure</v>
      </c>
      <c r="F65" s="10" t="str">
        <f>VLOOKUP($A65,'Institution Evaluation'!$A$56:$J$346,3,0)&amp;""</f>
        <v>Yes</v>
      </c>
      <c r="G65" s="10" t="str">
        <f>VLOOKUP($A65,'Institution Evaluation'!$A$56:$J$346,6,0)&amp;""</f>
        <v>Yes</v>
      </c>
      <c r="H65" s="10" t="str">
        <f>VLOOKUP($A65,'Institution Evaluation'!$A$56:$J$346,7,0)&amp;""</f>
        <v/>
      </c>
      <c r="I65" s="10" t="str">
        <f>VLOOKUP($A65,'Institution Evaluation'!$A$56:$J$346,8,0)&amp;""</f>
        <v>Critical Importance</v>
      </c>
      <c r="J65" s="10" t="str">
        <f>VLOOKUP($A65,'Institution Evaluation'!$A$56:$J$346,9,0)&amp;""</f>
        <v/>
      </c>
      <c r="K65" s="10">
        <f t="shared" si="1"/>
        <v>20</v>
      </c>
      <c r="L65" s="124">
        <f>IF($E65="Not Scored", "N/A",IF(AND($D65='Auto Responses'!$J$27,$H65=""),"N/A",IF(AND($D65='Auto Responses'!$J$27,$H65='Auto Responses'!$J$7,),1,IF(AND($D65='Auto Responses'!$J$27,$H65='Auto Responses'!$J$8),0,IF($F65=$G65,1,0)))))</f>
        <v>1</v>
      </c>
      <c r="M65" s="10" t="str">
        <f>VLOOKUP($A65,'Institution Evaluation'!$A$56:$J$346,10,0)&amp;""</f>
        <v>FALSE</v>
      </c>
      <c r="N65" s="10">
        <f t="shared" si="2"/>
        <v>1</v>
      </c>
      <c r="O65" s="124">
        <f t="shared" si="3"/>
        <v>20</v>
      </c>
      <c r="P65" s="124">
        <f t="shared" si="4"/>
        <v>20</v>
      </c>
      <c r="Q65" s="124">
        <f t="shared" si="5"/>
        <v>0</v>
      </c>
      <c r="R65" s="124">
        <f t="shared" si="9"/>
        <v>0</v>
      </c>
      <c r="S65" s="124">
        <f t="shared" si="6"/>
        <v>0</v>
      </c>
      <c r="T65" s="124">
        <f t="shared" si="7"/>
        <v>1</v>
      </c>
      <c r="U65" s="124">
        <f t="shared" si="10"/>
        <v>17</v>
      </c>
      <c r="V65" s="124">
        <f t="shared" si="8"/>
        <v>17</v>
      </c>
    </row>
    <row r="66" spans="1:22" ht="56.1">
      <c r="A66" s="10" t="str">
        <f>Questions!$A66</f>
        <v>APPL-03</v>
      </c>
      <c r="B66" s="10" t="str">
        <f t="shared" si="0"/>
        <v>APPL</v>
      </c>
      <c r="C66" s="10" t="str">
        <f>VLOOKUP($A66,Questions!$A$3:$L$333,2,0)&amp;""</f>
        <v>Are only currently supported operating system(s), software, and libraries leveraged by the system(s)/application(s) that will have access to institution's data?*</v>
      </c>
      <c r="D66" s="10" t="str">
        <f>VLOOKUP($A66,Questions!$A$3:$L$333,11,0)&amp;""</f>
        <v/>
      </c>
      <c r="E66" s="10" t="str">
        <f>VLOOKUP($A66,Questions!$A$3:$L$333,12,0)&amp;""</f>
        <v>Infrastructure</v>
      </c>
      <c r="F66" s="10" t="str">
        <f>VLOOKUP($A66,'Institution Evaluation'!$A$56:$J$346,3,0)&amp;""</f>
        <v>Yes</v>
      </c>
      <c r="G66" s="10" t="str">
        <f>VLOOKUP($A66,'Institution Evaluation'!$A$56:$J$346,6,0)&amp;""</f>
        <v>Yes</v>
      </c>
      <c r="H66" s="10" t="str">
        <f>VLOOKUP($A66,'Institution Evaluation'!$A$56:$J$346,7,0)&amp;""</f>
        <v/>
      </c>
      <c r="I66" s="10" t="str">
        <f>VLOOKUP($A66,'Institution Evaluation'!$A$56:$J$346,8,0)&amp;""</f>
        <v>Critical Importance</v>
      </c>
      <c r="J66" s="10" t="str">
        <f>VLOOKUP($A66,'Institution Evaluation'!$A$56:$J$346,9,0)&amp;""</f>
        <v/>
      </c>
      <c r="K66" s="10">
        <f t="shared" si="1"/>
        <v>20</v>
      </c>
      <c r="L66" s="124">
        <f>IF($E66="Not Scored", "N/A",IF(AND($D66='Auto Responses'!$J$27,$H66=""),"N/A",IF(AND($D66='Auto Responses'!$J$27,$H66='Auto Responses'!$J$7,),1,IF(AND($D66='Auto Responses'!$J$27,$H66='Auto Responses'!$J$8),0,IF($F66=$G66,1,0)))))</f>
        <v>1</v>
      </c>
      <c r="M66" s="10" t="str">
        <f>VLOOKUP($A66,'Institution Evaluation'!$A$56:$J$346,10,0)&amp;""</f>
        <v>FALSE</v>
      </c>
      <c r="N66" s="10">
        <f t="shared" si="2"/>
        <v>1</v>
      </c>
      <c r="O66" s="124">
        <f t="shared" si="3"/>
        <v>20</v>
      </c>
      <c r="P66" s="124">
        <f t="shared" si="4"/>
        <v>20</v>
      </c>
      <c r="Q66" s="124">
        <f t="shared" si="5"/>
        <v>0</v>
      </c>
      <c r="R66" s="124">
        <f t="shared" si="9"/>
        <v>0</v>
      </c>
      <c r="S66" s="124">
        <f t="shared" si="6"/>
        <v>0</v>
      </c>
      <c r="T66" s="124">
        <f t="shared" si="7"/>
        <v>1</v>
      </c>
      <c r="U66" s="124">
        <f t="shared" si="10"/>
        <v>18</v>
      </c>
      <c r="V66" s="124">
        <f t="shared" si="8"/>
        <v>18</v>
      </c>
    </row>
    <row r="67" spans="1:22" ht="56.1">
      <c r="A67" s="10" t="str">
        <f>Questions!$A67</f>
        <v>APPL-04</v>
      </c>
      <c r="B67" s="10" t="str">
        <f t="shared" si="0"/>
        <v>APPL</v>
      </c>
      <c r="C67" s="10" t="str">
        <f>VLOOKUP($A67,Questions!$A$3:$L$333,2,0)&amp;""</f>
        <v>Does your application require access to location or GPS data?</v>
      </c>
      <c r="D67" s="10" t="str">
        <f>VLOOKUP($A67,Questions!$A$3:$L$333,11,0)&amp;""</f>
        <v/>
      </c>
      <c r="E67" s="10" t="str">
        <f>VLOOKUP($A67,Questions!$A$3:$L$333,12,0)&amp;""</f>
        <v>Infrastructure</v>
      </c>
      <c r="F67" s="10" t="str">
        <f>VLOOKUP($A67,'Institution Evaluation'!$A$56:$J$346,3,0)&amp;""</f>
        <v>No</v>
      </c>
      <c r="G67" s="10" t="str">
        <f>VLOOKUP($A67,'Institution Evaluation'!$A$56:$J$346,6,0)&amp;""</f>
        <v>No</v>
      </c>
      <c r="H67" s="10" t="str">
        <f>VLOOKUP($A67,'Institution Evaluation'!$A$56:$J$346,7,0)&amp;""</f>
        <v/>
      </c>
      <c r="I67" s="10" t="str">
        <f>VLOOKUP($A67,'Institution Evaluation'!$A$56:$J$346,8,0)&amp;""</f>
        <v>Critical Importance</v>
      </c>
      <c r="J67" s="10" t="str">
        <f>VLOOKUP($A67,'Institution Evaluation'!$A$56:$J$346,9,0)&amp;""</f>
        <v/>
      </c>
      <c r="K67" s="10">
        <f t="shared" si="1"/>
        <v>20</v>
      </c>
      <c r="L67" s="124">
        <f>IF($E67="Not Scored", "N/A",IF(AND($D67='Auto Responses'!$J$27,$H67=""),"N/A",IF(AND($D67='Auto Responses'!$J$27,$H67='Auto Responses'!$J$7,),1,IF(AND($D67='Auto Responses'!$J$27,$H67='Auto Responses'!$J$8),0,IF($F67=$G67,1,0)))))</f>
        <v>1</v>
      </c>
      <c r="M67" s="10" t="str">
        <f>VLOOKUP($A67,'Institution Evaluation'!$A$56:$J$346,10,0)&amp;""</f>
        <v>FALSE</v>
      </c>
      <c r="N67" s="10">
        <f t="shared" si="2"/>
        <v>1</v>
      </c>
      <c r="O67" s="124">
        <f t="shared" si="3"/>
        <v>20</v>
      </c>
      <c r="P67" s="124">
        <f t="shared" si="4"/>
        <v>20</v>
      </c>
      <c r="Q67" s="124">
        <f t="shared" ref="Q67:Q129" si="11">IF(M67="TRUE",1,0)</f>
        <v>0</v>
      </c>
      <c r="R67" s="124">
        <f t="shared" si="9"/>
        <v>0</v>
      </c>
      <c r="S67" s="124">
        <f t="shared" ref="S67:S129" si="12">IF(Q67=0,0,R67)</f>
        <v>0</v>
      </c>
      <c r="T67" s="124">
        <f t="shared" ref="T67:T129" si="13">IF(N67=1,1,0)</f>
        <v>1</v>
      </c>
      <c r="U67" s="124">
        <f t="shared" si="10"/>
        <v>19</v>
      </c>
      <c r="V67" s="124">
        <f t="shared" ref="V67:V129" si="14">IF(T67=0,0,U67)</f>
        <v>19</v>
      </c>
    </row>
    <row r="68" spans="1:22" ht="56.1">
      <c r="A68" s="10" t="str">
        <f>Questions!$A68</f>
        <v>APPL-05</v>
      </c>
      <c r="B68" s="10" t="str">
        <f t="shared" ref="B68:B130" si="15">LEFT(A68,4)</f>
        <v>APPL</v>
      </c>
      <c r="C68" s="10" t="str">
        <f>VLOOKUP($A68,Questions!$A$3:$L$333,2,0)&amp;""</f>
        <v>Does your application provide separation of duties between security administration, system administration, and standard user functions?*</v>
      </c>
      <c r="D68" s="10" t="str">
        <f>VLOOKUP($A68,Questions!$A$3:$L$333,11,0)&amp;""</f>
        <v/>
      </c>
      <c r="E68" s="10" t="str">
        <f>VLOOKUP($A68,Questions!$A$3:$L$333,12,0)&amp;""</f>
        <v>Infrastructure</v>
      </c>
      <c r="F68" s="10" t="str">
        <f>VLOOKUP($A68,'Institution Evaluation'!$A$56:$J$346,3,0)&amp;""</f>
        <v>Yes</v>
      </c>
      <c r="G68" s="10" t="str">
        <f>VLOOKUP($A68,'Institution Evaluation'!$A$56:$J$346,6,0)&amp;""</f>
        <v>Yes</v>
      </c>
      <c r="H68" s="10" t="str">
        <f>VLOOKUP($A68,'Institution Evaluation'!$A$56:$J$346,7,0)&amp;""</f>
        <v/>
      </c>
      <c r="I68" s="10" t="str">
        <f>VLOOKUP($A68,'Institution Evaluation'!$A$56:$J$346,8,0)&amp;""</f>
        <v>Critical Importance</v>
      </c>
      <c r="J68" s="10" t="str">
        <f>VLOOKUP($A68,'Institution Evaluation'!$A$56:$J$346,9,0)&amp;""</f>
        <v/>
      </c>
      <c r="K68" s="10">
        <f t="shared" ref="K68:K130" si="16">IF($I68="Critical Importance",20,IF($I68="Minor Importance",5,10))</f>
        <v>20</v>
      </c>
      <c r="L68" s="124">
        <f>IF($E68="Not Scored", "N/A",IF(AND($D68='Auto Responses'!$J$27,$H68=""),"N/A",IF(AND($D68='Auto Responses'!$J$27,$H68='Auto Responses'!$J$7,),1,IF(AND($D68='Auto Responses'!$J$27,$H68='Auto Responses'!$J$8),0,IF($F68=$G68,1,0)))))</f>
        <v>1</v>
      </c>
      <c r="M68" s="10" t="str">
        <f>VLOOKUP($A68,'Institution Evaluation'!$A$56:$J$346,10,0)&amp;""</f>
        <v>FALSE</v>
      </c>
      <c r="N68" s="10">
        <f t="shared" ref="N68:N130" si="17">IF($J68="Critical Importance",1,IF(AND($J68="",$I68="Critical Importance"),1,0))</f>
        <v>1</v>
      </c>
      <c r="O68" s="124">
        <f t="shared" ref="O68:O130" si="18">IF($E68="Not Scored","N/A",IF($J68="",$K68,IF($J68="Minor Importance",5,IF($J68="Standard Importance",10,IF($J68="Critical Importance",20,0)))))</f>
        <v>20</v>
      </c>
      <c r="P68" s="124">
        <f t="shared" ref="P68:P98" si="19">IF(OR($O68="N/A",$L68="N/A"),"N/A",$O68*$L68)</f>
        <v>20</v>
      </c>
      <c r="Q68" s="124">
        <f t="shared" si="11"/>
        <v>0</v>
      </c>
      <c r="R68" s="124">
        <f t="shared" si="9"/>
        <v>0</v>
      </c>
      <c r="S68" s="124">
        <f t="shared" si="12"/>
        <v>0</v>
      </c>
      <c r="T68" s="124">
        <f t="shared" si="13"/>
        <v>1</v>
      </c>
      <c r="U68" s="124">
        <f t="shared" si="10"/>
        <v>20</v>
      </c>
      <c r="V68" s="124">
        <f t="shared" si="14"/>
        <v>20</v>
      </c>
    </row>
    <row r="69" spans="1:22" ht="56.1">
      <c r="A69" s="10" t="str">
        <f>Questions!$A69</f>
        <v>APPL-06</v>
      </c>
      <c r="B69" s="10" t="str">
        <f t="shared" si="15"/>
        <v>APPL</v>
      </c>
      <c r="C69" s="10" t="str">
        <f>VLOOKUP($A69,Questions!$A$3:$L$333,2,0)&amp;""</f>
        <v>Do you subject your code to static code analysis and/or static application security testing prior to release?*</v>
      </c>
      <c r="D69" s="10" t="str">
        <f>VLOOKUP($A69,Questions!$A$3:$L$333,11,0)&amp;""</f>
        <v/>
      </c>
      <c r="E69" s="10" t="str">
        <f>VLOOKUP($A69,Questions!$A$3:$L$333,12,0)&amp;""</f>
        <v>Infrastructure</v>
      </c>
      <c r="F69" s="10" t="str">
        <f>VLOOKUP($A69,'Institution Evaluation'!$A$56:$J$346,3,0)&amp;""</f>
        <v>Yes</v>
      </c>
      <c r="G69" s="10" t="str">
        <f>VLOOKUP($A69,'Institution Evaluation'!$A$56:$J$346,6,0)&amp;""</f>
        <v>Yes</v>
      </c>
      <c r="H69" s="10" t="str">
        <f>VLOOKUP($A69,'Institution Evaluation'!$A$56:$J$346,7,0)&amp;""</f>
        <v/>
      </c>
      <c r="I69" s="10" t="str">
        <f>VLOOKUP($A69,'Institution Evaluation'!$A$56:$J$346,8,0)&amp;""</f>
        <v>Critical Importance</v>
      </c>
      <c r="J69" s="10" t="str">
        <f>VLOOKUP($A69,'Institution Evaluation'!$A$56:$J$346,9,0)&amp;""</f>
        <v/>
      </c>
      <c r="K69" s="10">
        <f t="shared" si="16"/>
        <v>20</v>
      </c>
      <c r="L69" s="124">
        <f>IF($E69="Not Scored", "N/A",IF(AND($D69='Auto Responses'!$J$27,$H69=""),"N/A",IF(AND($D69='Auto Responses'!$J$27,$H69='Auto Responses'!$J$7,),1,IF(AND($D69='Auto Responses'!$J$27,$H69='Auto Responses'!$J$8),0,IF($F69=$G69,1,0)))))</f>
        <v>1</v>
      </c>
      <c r="M69" s="10" t="str">
        <f>VLOOKUP($A69,'Institution Evaluation'!$A$56:$J$346,10,0)&amp;""</f>
        <v>FALSE</v>
      </c>
      <c r="N69" s="10">
        <f t="shared" si="17"/>
        <v>1</v>
      </c>
      <c r="O69" s="124">
        <f t="shared" si="18"/>
        <v>20</v>
      </c>
      <c r="P69" s="124">
        <f t="shared" si="19"/>
        <v>20</v>
      </c>
      <c r="Q69" s="124">
        <f t="shared" si="11"/>
        <v>0</v>
      </c>
      <c r="R69" s="124">
        <f t="shared" ref="R69:R132" si="20">R68+Q69</f>
        <v>0</v>
      </c>
      <c r="S69" s="124">
        <f t="shared" si="12"/>
        <v>0</v>
      </c>
      <c r="T69" s="124">
        <f t="shared" si="13"/>
        <v>1</v>
      </c>
      <c r="U69" s="124">
        <f t="shared" ref="U69:U132" si="21">U68+T69</f>
        <v>21</v>
      </c>
      <c r="V69" s="124">
        <f t="shared" si="14"/>
        <v>21</v>
      </c>
    </row>
    <row r="70" spans="1:22" ht="56.1">
      <c r="A70" s="10" t="str">
        <f>Questions!$A70</f>
        <v>APPL-07</v>
      </c>
      <c r="B70" s="10" t="str">
        <f t="shared" si="15"/>
        <v>APPL</v>
      </c>
      <c r="C70" s="10" t="str">
        <f>VLOOKUP($A70,Questions!$A$3:$L$333,2,0)&amp;""</f>
        <v>Do you have software testing processes (dynamic or static) that are established and followed?*</v>
      </c>
      <c r="D70" s="10" t="str">
        <f>VLOOKUP($A70,Questions!$A$3:$L$333,11,0)&amp;""</f>
        <v/>
      </c>
      <c r="E70" s="10" t="str">
        <f>VLOOKUP($A70,Questions!$A$3:$L$333,12,0)&amp;""</f>
        <v>Infrastructure</v>
      </c>
      <c r="F70" s="10" t="str">
        <f>VLOOKUP($A70,'Institution Evaluation'!$A$56:$J$346,3,0)&amp;""</f>
        <v>Yes</v>
      </c>
      <c r="G70" s="10" t="str">
        <f>VLOOKUP($A70,'Institution Evaluation'!$A$56:$J$346,6,0)&amp;""</f>
        <v>Yes</v>
      </c>
      <c r="H70" s="10" t="str">
        <f>VLOOKUP($A70,'Institution Evaluation'!$A$56:$J$346,7,0)&amp;""</f>
        <v/>
      </c>
      <c r="I70" s="10" t="str">
        <f>VLOOKUP($A70,'Institution Evaluation'!$A$56:$J$346,8,0)&amp;""</f>
        <v>Critical Importance</v>
      </c>
      <c r="J70" s="10" t="str">
        <f>VLOOKUP($A70,'Institution Evaluation'!$A$56:$J$346,9,0)&amp;""</f>
        <v/>
      </c>
      <c r="K70" s="10">
        <f t="shared" si="16"/>
        <v>20</v>
      </c>
      <c r="L70" s="124">
        <f>IF($E70="Not Scored", "N/A",IF(AND($D70='Auto Responses'!$J$27,$H70=""),"N/A",IF(AND($D70='Auto Responses'!$J$27,$H70='Auto Responses'!$J$7,),1,IF(AND($D70='Auto Responses'!$J$27,$H70='Auto Responses'!$J$8),0,IF($F70=$G70,1,0)))))</f>
        <v>1</v>
      </c>
      <c r="M70" s="10" t="str">
        <f>VLOOKUP($A70,'Institution Evaluation'!$A$56:$J$346,10,0)&amp;""</f>
        <v>FALSE</v>
      </c>
      <c r="N70" s="10">
        <f t="shared" si="17"/>
        <v>1</v>
      </c>
      <c r="O70" s="124">
        <f t="shared" si="18"/>
        <v>20</v>
      </c>
      <c r="P70" s="124">
        <f t="shared" si="19"/>
        <v>20</v>
      </c>
      <c r="Q70" s="124">
        <f t="shared" si="11"/>
        <v>0</v>
      </c>
      <c r="R70" s="124">
        <f t="shared" si="20"/>
        <v>0</v>
      </c>
      <c r="S70" s="124">
        <f t="shared" si="12"/>
        <v>0</v>
      </c>
      <c r="T70" s="124">
        <f t="shared" si="13"/>
        <v>1</v>
      </c>
      <c r="U70" s="124">
        <f t="shared" si="21"/>
        <v>22</v>
      </c>
      <c r="V70" s="124">
        <f t="shared" si="14"/>
        <v>22</v>
      </c>
    </row>
    <row r="71" spans="1:22" ht="56.1">
      <c r="A71" s="10" t="str">
        <f>Questions!$A71</f>
        <v>APPL-08</v>
      </c>
      <c r="B71" s="10" t="str">
        <f t="shared" si="15"/>
        <v>APPL</v>
      </c>
      <c r="C71" s="10" t="str">
        <f>VLOOKUP($A71,Questions!$A$3:$L$333,2,0)&amp;""</f>
        <v>Are access controls for staff within your organization based on structured rules, such as RBAC, ABAC, or PBAC?</v>
      </c>
      <c r="D71" s="10" t="str">
        <f>VLOOKUP($A71,Questions!$A$3:$L$333,11,0)&amp;""</f>
        <v/>
      </c>
      <c r="E71" s="10" t="str">
        <f>VLOOKUP($A71,Questions!$A$3:$L$333,12,0)&amp;""</f>
        <v>Infrastructure</v>
      </c>
      <c r="F71" s="10" t="str">
        <f>VLOOKUP($A71,'Institution Evaluation'!$A$56:$J$346,3,0)&amp;""</f>
        <v>Yes</v>
      </c>
      <c r="G71" s="10" t="str">
        <f>VLOOKUP($A71,'Institution Evaluation'!$A$56:$J$346,6,0)&amp;""</f>
        <v>Yes</v>
      </c>
      <c r="H71" s="10" t="str">
        <f>VLOOKUP($A71,'Institution Evaluation'!$A$56:$J$346,7,0)&amp;""</f>
        <v/>
      </c>
      <c r="I71" s="10" t="str">
        <f>VLOOKUP($A71,'Institution Evaluation'!$A$56:$J$346,8,0)&amp;""</f>
        <v>Standard Importance</v>
      </c>
      <c r="J71" s="10" t="str">
        <f>VLOOKUP($A71,'Institution Evaluation'!$A$56:$J$346,9,0)&amp;""</f>
        <v/>
      </c>
      <c r="K71" s="10">
        <f t="shared" si="16"/>
        <v>10</v>
      </c>
      <c r="L71" s="124">
        <f>IF($E71="Not Scored", "N/A",IF(AND($D71='Auto Responses'!$J$27,$H71=""),"N/A",IF(AND($D71='Auto Responses'!$J$27,$H71='Auto Responses'!$J$7,),1,IF(AND($D71='Auto Responses'!$J$27,$H71='Auto Responses'!$J$8),0,IF($F71=$G71,1,0)))))</f>
        <v>1</v>
      </c>
      <c r="M71" s="10" t="str">
        <f>VLOOKUP($A71,'Institution Evaluation'!$A$56:$J$346,10,0)&amp;""</f>
        <v>FALSE</v>
      </c>
      <c r="N71" s="10">
        <f t="shared" si="17"/>
        <v>0</v>
      </c>
      <c r="O71" s="124">
        <f t="shared" si="18"/>
        <v>10</v>
      </c>
      <c r="P71" s="124">
        <f t="shared" si="19"/>
        <v>10</v>
      </c>
      <c r="Q71" s="124">
        <f t="shared" si="11"/>
        <v>0</v>
      </c>
      <c r="R71" s="124">
        <f t="shared" si="20"/>
        <v>0</v>
      </c>
      <c r="S71" s="124">
        <f t="shared" si="12"/>
        <v>0</v>
      </c>
      <c r="T71" s="124">
        <f t="shared" si="13"/>
        <v>0</v>
      </c>
      <c r="U71" s="124">
        <f t="shared" si="21"/>
        <v>22</v>
      </c>
      <c r="V71" s="124">
        <f t="shared" si="14"/>
        <v>0</v>
      </c>
    </row>
    <row r="72" spans="1:22" ht="56.1">
      <c r="A72" s="10" t="str">
        <f>Questions!$A72</f>
        <v>APPL-09</v>
      </c>
      <c r="B72" s="10" t="str">
        <f t="shared" si="15"/>
        <v>APPL</v>
      </c>
      <c r="C72" s="10" t="str">
        <f>VLOOKUP($A72,Questions!$A$3:$L$333,2,0)&amp;""</f>
        <v>Does the system provide data input validation and error messages?</v>
      </c>
      <c r="D72" s="10" t="str">
        <f>VLOOKUP($A72,Questions!$A$3:$L$333,11,0)&amp;""</f>
        <v/>
      </c>
      <c r="E72" s="10" t="str">
        <f>VLOOKUP($A72,Questions!$A$3:$L$333,12,0)&amp;""</f>
        <v>Infrastructure</v>
      </c>
      <c r="F72" s="10" t="str">
        <f>VLOOKUP($A72,'Institution Evaluation'!$A$56:$J$346,3,0)&amp;""</f>
        <v>Yes</v>
      </c>
      <c r="G72" s="10" t="str">
        <f>VLOOKUP($A72,'Institution Evaluation'!$A$56:$J$346,6,0)&amp;""</f>
        <v>Yes</v>
      </c>
      <c r="H72" s="10" t="str">
        <f>VLOOKUP($A72,'Institution Evaluation'!$A$56:$J$346,7,0)&amp;""</f>
        <v/>
      </c>
      <c r="I72" s="10" t="str">
        <f>VLOOKUP($A72,'Institution Evaluation'!$A$56:$J$346,8,0)&amp;""</f>
        <v>Standard Importance</v>
      </c>
      <c r="J72" s="10" t="str">
        <f>VLOOKUP($A72,'Institution Evaluation'!$A$56:$J$346,9,0)&amp;""</f>
        <v/>
      </c>
      <c r="K72" s="10">
        <f t="shared" si="16"/>
        <v>10</v>
      </c>
      <c r="L72" s="124">
        <f>IF($E72="Not Scored", "N/A",IF(AND($D72='Auto Responses'!$J$27,$H72=""),"N/A",IF(AND($D72='Auto Responses'!$J$27,$H72='Auto Responses'!$J$7,),1,IF(AND($D72='Auto Responses'!$J$27,$H72='Auto Responses'!$J$8),0,IF($F72=$G72,1,0)))))</f>
        <v>1</v>
      </c>
      <c r="M72" s="10" t="str">
        <f>VLOOKUP($A72,'Institution Evaluation'!$A$56:$J$346,10,0)&amp;""</f>
        <v>FALSE</v>
      </c>
      <c r="N72" s="10">
        <f t="shared" si="17"/>
        <v>0</v>
      </c>
      <c r="O72" s="124">
        <f t="shared" si="18"/>
        <v>10</v>
      </c>
      <c r="P72" s="124">
        <f t="shared" si="19"/>
        <v>10</v>
      </c>
      <c r="Q72" s="124">
        <f t="shared" si="11"/>
        <v>0</v>
      </c>
      <c r="R72" s="124">
        <f t="shared" si="20"/>
        <v>0</v>
      </c>
      <c r="S72" s="124">
        <f t="shared" si="12"/>
        <v>0</v>
      </c>
      <c r="T72" s="124">
        <f t="shared" si="13"/>
        <v>0</v>
      </c>
      <c r="U72" s="124">
        <f t="shared" si="21"/>
        <v>22</v>
      </c>
      <c r="V72" s="124">
        <f t="shared" si="14"/>
        <v>0</v>
      </c>
    </row>
    <row r="73" spans="1:22" ht="56.1">
      <c r="A73" s="10" t="str">
        <f>Questions!$A73</f>
        <v>APPL-10</v>
      </c>
      <c r="B73" s="10" t="str">
        <f t="shared" si="15"/>
        <v>APPL</v>
      </c>
      <c r="C73" s="10" t="str">
        <f>VLOOKUP($A73,Questions!$A$3:$L$333,2,0)&amp;""</f>
        <v>Do you have a process and implemented procedures for managing your software supply chain (e.g., libraries, repositories, frameworks, etc.)</v>
      </c>
      <c r="D73" s="10" t="str">
        <f>VLOOKUP($A73,Questions!$A$3:$L$333,11,0)&amp;""</f>
        <v/>
      </c>
      <c r="E73" s="10" t="str">
        <f>VLOOKUP($A73,Questions!$A$3:$L$333,12,0)&amp;""</f>
        <v>Infrastructure</v>
      </c>
      <c r="F73" s="10" t="str">
        <f>VLOOKUP($A73,'Institution Evaluation'!$A$56:$J$346,3,0)&amp;""</f>
        <v>Yes</v>
      </c>
      <c r="G73" s="10" t="str">
        <f>VLOOKUP($A73,'Institution Evaluation'!$A$56:$J$346,6,0)&amp;""</f>
        <v>Yes</v>
      </c>
      <c r="H73" s="10" t="str">
        <f>VLOOKUP($A73,'Institution Evaluation'!$A$56:$J$346,7,0)&amp;""</f>
        <v/>
      </c>
      <c r="I73" s="10" t="str">
        <f>VLOOKUP($A73,'Institution Evaluation'!$A$56:$J$346,8,0)&amp;""</f>
        <v>Standard Importance</v>
      </c>
      <c r="J73" s="10" t="str">
        <f>VLOOKUP($A73,'Institution Evaluation'!$A$56:$J$346,9,0)&amp;""</f>
        <v/>
      </c>
      <c r="K73" s="10">
        <f t="shared" si="16"/>
        <v>10</v>
      </c>
      <c r="L73" s="124">
        <f>IF($E73="Not Scored", "N/A",IF(AND($D73='Auto Responses'!$J$27,$H73=""),"N/A",IF(AND($D73='Auto Responses'!$J$27,$H73='Auto Responses'!$J$7,),1,IF(AND($D73='Auto Responses'!$J$27,$H73='Auto Responses'!$J$8),0,IF($F73=$G73,1,0)))))</f>
        <v>1</v>
      </c>
      <c r="M73" s="10" t="str">
        <f>VLOOKUP($A73,'Institution Evaluation'!$A$56:$J$346,10,0)&amp;""</f>
        <v>FALSE</v>
      </c>
      <c r="N73" s="10">
        <f t="shared" si="17"/>
        <v>0</v>
      </c>
      <c r="O73" s="124">
        <f t="shared" si="18"/>
        <v>10</v>
      </c>
      <c r="P73" s="124">
        <f t="shared" si="19"/>
        <v>10</v>
      </c>
      <c r="Q73" s="124">
        <f t="shared" si="11"/>
        <v>0</v>
      </c>
      <c r="R73" s="124">
        <f t="shared" si="20"/>
        <v>0</v>
      </c>
      <c r="S73" s="124">
        <f t="shared" si="12"/>
        <v>0</v>
      </c>
      <c r="T73" s="124">
        <f t="shared" si="13"/>
        <v>0</v>
      </c>
      <c r="U73" s="124">
        <f t="shared" si="21"/>
        <v>22</v>
      </c>
      <c r="V73" s="124">
        <f t="shared" si="14"/>
        <v>0</v>
      </c>
    </row>
    <row r="74" spans="1:22" ht="56.1">
      <c r="A74" s="10" t="str">
        <f>Questions!$A74</f>
        <v>APPL-11</v>
      </c>
      <c r="B74" s="10" t="str">
        <f t="shared" si="15"/>
        <v>APPL</v>
      </c>
      <c r="C74" s="10" t="str">
        <f>VLOOKUP($A74,Questions!$A$3:$L$333,2,0)&amp;""</f>
        <v>Have your developers been trained in secure coding techniques?</v>
      </c>
      <c r="D74" s="10" t="str">
        <f>VLOOKUP($A74,Questions!$A$3:$L$333,11,0)&amp;""</f>
        <v/>
      </c>
      <c r="E74" s="10" t="str">
        <f>VLOOKUP($A74,Questions!$A$3:$L$333,12,0)&amp;""</f>
        <v>Infrastructure</v>
      </c>
      <c r="F74" s="10" t="str">
        <f>VLOOKUP($A74,'Institution Evaluation'!$A$56:$J$346,3,0)&amp;""</f>
        <v>Yes</v>
      </c>
      <c r="G74" s="10" t="str">
        <f>VLOOKUP($A74,'Institution Evaluation'!$A$56:$J$346,6,0)&amp;""</f>
        <v>Yes</v>
      </c>
      <c r="H74" s="10" t="str">
        <f>VLOOKUP($A74,'Institution Evaluation'!$A$56:$J$346,7,0)&amp;""</f>
        <v/>
      </c>
      <c r="I74" s="10" t="str">
        <f>VLOOKUP($A74,'Institution Evaluation'!$A$56:$J$346,8,0)&amp;""</f>
        <v>Standard Importance</v>
      </c>
      <c r="J74" s="10" t="str">
        <f>VLOOKUP($A74,'Institution Evaluation'!$A$56:$J$346,9,0)&amp;""</f>
        <v/>
      </c>
      <c r="K74" s="10">
        <f t="shared" si="16"/>
        <v>10</v>
      </c>
      <c r="L74" s="124">
        <f>IF($E74="Not Scored", "N/A",IF(AND($D74='Auto Responses'!$J$27,$H74=""),"N/A",IF(AND($D74='Auto Responses'!$J$27,$H74='Auto Responses'!$J$7,),1,IF(AND($D74='Auto Responses'!$J$27,$H74='Auto Responses'!$J$8),0,IF($F74=$G74,1,0)))))</f>
        <v>1</v>
      </c>
      <c r="M74" s="10" t="str">
        <f>VLOOKUP($A74,'Institution Evaluation'!$A$56:$J$346,10,0)&amp;""</f>
        <v>FALSE</v>
      </c>
      <c r="N74" s="10">
        <f t="shared" si="17"/>
        <v>0</v>
      </c>
      <c r="O74" s="124">
        <f t="shared" si="18"/>
        <v>10</v>
      </c>
      <c r="P74" s="124">
        <f t="shared" si="19"/>
        <v>10</v>
      </c>
      <c r="Q74" s="124">
        <f t="shared" si="11"/>
        <v>0</v>
      </c>
      <c r="R74" s="124">
        <f t="shared" si="20"/>
        <v>0</v>
      </c>
      <c r="S74" s="124">
        <f t="shared" si="12"/>
        <v>0</v>
      </c>
      <c r="T74" s="124">
        <f t="shared" si="13"/>
        <v>0</v>
      </c>
      <c r="U74" s="124">
        <f t="shared" si="21"/>
        <v>22</v>
      </c>
      <c r="V74" s="124">
        <f t="shared" si="14"/>
        <v>0</v>
      </c>
    </row>
    <row r="75" spans="1:22" ht="56.1">
      <c r="A75" s="10" t="str">
        <f>Questions!$A75</f>
        <v>APPL-12</v>
      </c>
      <c r="B75" s="10" t="str">
        <f t="shared" si="15"/>
        <v>APPL</v>
      </c>
      <c r="C75" s="10" t="str">
        <f>VLOOKUP($A75,Questions!$A$3:$L$333,2,0)&amp;""</f>
        <v>Was your application developed using secure coding techniques?</v>
      </c>
      <c r="D75" s="10" t="str">
        <f>VLOOKUP($A75,Questions!$A$3:$L$333,11,0)&amp;""</f>
        <v/>
      </c>
      <c r="E75" s="10" t="str">
        <f>VLOOKUP($A75,Questions!$A$3:$L$333,12,0)&amp;""</f>
        <v>Infrastructure</v>
      </c>
      <c r="F75" s="10" t="str">
        <f>VLOOKUP($A75,'Institution Evaluation'!$A$56:$J$346,3,0)&amp;""</f>
        <v>Yes</v>
      </c>
      <c r="G75" s="10" t="str">
        <f>VLOOKUP($A75,'Institution Evaluation'!$A$56:$J$346,6,0)&amp;""</f>
        <v>Yes</v>
      </c>
      <c r="H75" s="10" t="str">
        <f>VLOOKUP($A75,'Institution Evaluation'!$A$56:$J$346,7,0)&amp;""</f>
        <v/>
      </c>
      <c r="I75" s="10" t="str">
        <f>VLOOKUP($A75,'Institution Evaluation'!$A$56:$J$346,8,0)&amp;""</f>
        <v>Standard Importance</v>
      </c>
      <c r="J75" s="10" t="str">
        <f>VLOOKUP($A75,'Institution Evaluation'!$A$56:$J$346,9,0)&amp;""</f>
        <v/>
      </c>
      <c r="K75" s="10">
        <f t="shared" si="16"/>
        <v>10</v>
      </c>
      <c r="L75" s="124">
        <f>IF($E75="Not Scored", "N/A",IF(AND($D75='Auto Responses'!$J$27,$H75=""),"N/A",IF(AND($D75='Auto Responses'!$J$27,$H75='Auto Responses'!$J$7,),1,IF(AND($D75='Auto Responses'!$J$27,$H75='Auto Responses'!$J$8),0,IF($F75=$G75,1,0)))))</f>
        <v>1</v>
      </c>
      <c r="M75" s="10" t="str">
        <f>VLOOKUP($A75,'Institution Evaluation'!$A$56:$J$346,10,0)&amp;""</f>
        <v>FALSE</v>
      </c>
      <c r="N75" s="10">
        <f t="shared" si="17"/>
        <v>0</v>
      </c>
      <c r="O75" s="124">
        <f t="shared" si="18"/>
        <v>10</v>
      </c>
      <c r="P75" s="124">
        <f t="shared" si="19"/>
        <v>10</v>
      </c>
      <c r="Q75" s="124">
        <f t="shared" si="11"/>
        <v>0</v>
      </c>
      <c r="R75" s="124">
        <f t="shared" si="20"/>
        <v>0</v>
      </c>
      <c r="S75" s="124">
        <f t="shared" si="12"/>
        <v>0</v>
      </c>
      <c r="T75" s="124">
        <f t="shared" si="13"/>
        <v>0</v>
      </c>
      <c r="U75" s="124">
        <f t="shared" si="21"/>
        <v>22</v>
      </c>
      <c r="V75" s="124">
        <f t="shared" si="14"/>
        <v>0</v>
      </c>
    </row>
    <row r="76" spans="1:22" ht="56.1">
      <c r="A76" s="10" t="str">
        <f>Questions!$A76</f>
        <v>APPL-13</v>
      </c>
      <c r="B76" s="10" t="str">
        <f t="shared" si="15"/>
        <v>APPL</v>
      </c>
      <c r="C76" s="10" t="str">
        <f>VLOOKUP($A76,Questions!$A$3:$L$333,2,0)&amp;""</f>
        <v>If mobile, is the application available from a trusted source (e.g., App Store, Google Play Store)?</v>
      </c>
      <c r="D76" s="10" t="str">
        <f>VLOOKUP($A76,Questions!$A$3:$L$333,11,0)&amp;""</f>
        <v/>
      </c>
      <c r="E76" s="10" t="str">
        <f>VLOOKUP($A76,Questions!$A$3:$L$333,12,0)&amp;""</f>
        <v>Infrastructure</v>
      </c>
      <c r="F76" s="10" t="str">
        <f>VLOOKUP($A76,'Institution Evaluation'!$A$56:$J$346,3,0)&amp;""</f>
        <v>No</v>
      </c>
      <c r="G76" s="10" t="str">
        <f>VLOOKUP($A76,'Institution Evaluation'!$A$56:$J$346,6,0)&amp;""</f>
        <v>Yes</v>
      </c>
      <c r="H76" s="10" t="str">
        <f>VLOOKUP($A76,'Institution Evaluation'!$A$56:$J$346,7,0)&amp;""</f>
        <v/>
      </c>
      <c r="I76" s="10" t="str">
        <f>VLOOKUP($A76,'Institution Evaluation'!$A$56:$J$346,8,0)&amp;""</f>
        <v>Minor Importance</v>
      </c>
      <c r="J76" s="10" t="str">
        <f>VLOOKUP($A76,'Institution Evaluation'!$A$56:$J$346,9,0)&amp;""</f>
        <v/>
      </c>
      <c r="K76" s="10">
        <f t="shared" si="16"/>
        <v>5</v>
      </c>
      <c r="L76" s="124">
        <f>IF($E76="Not Scored", "N/A",IF(AND($D76='Auto Responses'!$J$27,$H76=""),"N/A",IF(AND($D76='Auto Responses'!$J$27,$H76='Auto Responses'!$J$7,),1,IF(AND($D76='Auto Responses'!$J$27,$H76='Auto Responses'!$J$8),0,IF($F76=$G76,1,0)))))</f>
        <v>0</v>
      </c>
      <c r="M76" s="10" t="str">
        <f>VLOOKUP($A76,'Institution Evaluation'!$A$56:$J$346,10,0)&amp;""</f>
        <v>FALSE</v>
      </c>
      <c r="N76" s="10">
        <f t="shared" si="17"/>
        <v>0</v>
      </c>
      <c r="O76" s="124">
        <f t="shared" si="18"/>
        <v>5</v>
      </c>
      <c r="P76" s="124">
        <f t="shared" si="19"/>
        <v>0</v>
      </c>
      <c r="Q76" s="124">
        <f t="shared" si="11"/>
        <v>0</v>
      </c>
      <c r="R76" s="124">
        <f t="shared" si="20"/>
        <v>0</v>
      </c>
      <c r="S76" s="124">
        <f t="shared" si="12"/>
        <v>0</v>
      </c>
      <c r="T76" s="124">
        <f t="shared" si="13"/>
        <v>0</v>
      </c>
      <c r="U76" s="124">
        <f t="shared" si="21"/>
        <v>22</v>
      </c>
      <c r="V76" s="124">
        <f t="shared" si="14"/>
        <v>0</v>
      </c>
    </row>
    <row r="77" spans="1:22" ht="56.1">
      <c r="A77" s="10" t="str">
        <f>Questions!$A77</f>
        <v>APPL-14</v>
      </c>
      <c r="B77" s="10" t="str">
        <f t="shared" si="15"/>
        <v>APPL</v>
      </c>
      <c r="C77" s="10" t="str">
        <f>VLOOKUP($A77,Questions!$A$3:$L$333,2,0)&amp;""</f>
        <v>Do you have a fully implemented policy or procedure that details how your employees obtain administrator access to institutional instance of the application?</v>
      </c>
      <c r="D77" s="10" t="str">
        <f>VLOOKUP($A77,Questions!$A$3:$L$333,11,0)&amp;""</f>
        <v/>
      </c>
      <c r="E77" s="10" t="str">
        <f>VLOOKUP($A77,Questions!$A$3:$L$333,12,0)&amp;""</f>
        <v>Infrastructure</v>
      </c>
      <c r="F77" s="10" t="str">
        <f>VLOOKUP($A77,'Institution Evaluation'!$A$56:$J$346,3,0)&amp;""</f>
        <v>Yes</v>
      </c>
      <c r="G77" s="10" t="str">
        <f>VLOOKUP($A77,'Institution Evaluation'!$A$56:$J$346,6,0)&amp;""</f>
        <v>Yes</v>
      </c>
      <c r="H77" s="10" t="str">
        <f>VLOOKUP($A77,'Institution Evaluation'!$A$56:$J$346,7,0)&amp;""</f>
        <v/>
      </c>
      <c r="I77" s="10" t="str">
        <f>VLOOKUP($A77,'Institution Evaluation'!$A$56:$J$346,8,0)&amp;""</f>
        <v>Minor Importance</v>
      </c>
      <c r="J77" s="10" t="str">
        <f>VLOOKUP($A77,'Institution Evaluation'!$A$56:$J$346,9,0)&amp;""</f>
        <v/>
      </c>
      <c r="K77" s="10">
        <f t="shared" si="16"/>
        <v>5</v>
      </c>
      <c r="L77" s="124">
        <f>IF($E77="Not Scored", "N/A",IF(AND($D77='Auto Responses'!$J$27,$H77=""),"N/A",IF(AND($D77='Auto Responses'!$J$27,$H77='Auto Responses'!$J$7,),1,IF(AND($D77='Auto Responses'!$J$27,$H77='Auto Responses'!$J$8),0,IF($F77=$G77,1,0)))))</f>
        <v>1</v>
      </c>
      <c r="M77" s="10" t="str">
        <f>VLOOKUP($A77,'Institution Evaluation'!$A$56:$J$346,10,0)&amp;""</f>
        <v>FALSE</v>
      </c>
      <c r="N77" s="10">
        <f t="shared" si="17"/>
        <v>0</v>
      </c>
      <c r="O77" s="124">
        <f t="shared" si="18"/>
        <v>5</v>
      </c>
      <c r="P77" s="124">
        <f t="shared" si="19"/>
        <v>5</v>
      </c>
      <c r="Q77" s="124">
        <f t="shared" si="11"/>
        <v>0</v>
      </c>
      <c r="R77" s="124">
        <f t="shared" si="20"/>
        <v>0</v>
      </c>
      <c r="S77" s="124">
        <f t="shared" si="12"/>
        <v>0</v>
      </c>
      <c r="T77" s="124">
        <f t="shared" si="13"/>
        <v>0</v>
      </c>
      <c r="U77" s="124">
        <f t="shared" si="21"/>
        <v>22</v>
      </c>
      <c r="V77" s="124">
        <f t="shared" si="14"/>
        <v>0</v>
      </c>
    </row>
    <row r="78" spans="1:22" ht="56.1">
      <c r="A78" s="10" t="str">
        <f>Questions!$A78</f>
        <v>AAAI-01</v>
      </c>
      <c r="B78" s="10" t="str">
        <f t="shared" si="15"/>
        <v>AAAI</v>
      </c>
      <c r="C78" s="10" t="str">
        <f>VLOOKUP($A78,Questions!$A$3:$L$333,2,0)&amp;""</f>
        <v>Does your solution support single sign-on (SSO) protocols for user and administrator authentication?*</v>
      </c>
      <c r="D78" s="10" t="str">
        <f>VLOOKUP($A78,Questions!$A$3:$L$333,11,0)&amp;""</f>
        <v/>
      </c>
      <c r="E78" s="10" t="str">
        <f>VLOOKUP($A78,Questions!$A$3:$L$333,12,0)&amp;""</f>
        <v>Product</v>
      </c>
      <c r="F78" s="10" t="str">
        <f>VLOOKUP($A78,'Institution Evaluation'!$A$56:$J$346,3,0)&amp;""</f>
        <v>Yes</v>
      </c>
      <c r="G78" s="10" t="str">
        <f>VLOOKUP($A78,'Institution Evaluation'!$A$56:$J$346,6,0)&amp;""</f>
        <v>Yes</v>
      </c>
      <c r="H78" s="10" t="str">
        <f>VLOOKUP($A78,'Institution Evaluation'!$A$56:$J$346,7,0)&amp;""</f>
        <v/>
      </c>
      <c r="I78" s="10" t="str">
        <f>VLOOKUP($A78,'Institution Evaluation'!$A$56:$J$346,8,0)&amp;""</f>
        <v>Critical Importance</v>
      </c>
      <c r="J78" s="10" t="str">
        <f>VLOOKUP($A78,'Institution Evaluation'!$A$56:$J$346,9,0)&amp;""</f>
        <v/>
      </c>
      <c r="K78" s="10">
        <f t="shared" si="16"/>
        <v>20</v>
      </c>
      <c r="L78" s="124">
        <f>IF($E78="Not Scored", "N/A",IF(AND($D78='Auto Responses'!$J$27,$H78=""),"N/A",IF(AND($D78='Auto Responses'!$J$27,$H78='Auto Responses'!$J$7,),1,IF(AND($D78='Auto Responses'!$J$27,$H78='Auto Responses'!$J$8),0,IF($F78=$G78,1,0)))))</f>
        <v>1</v>
      </c>
      <c r="M78" s="10" t="str">
        <f>VLOOKUP($A78,'Institution Evaluation'!$A$56:$J$346,10,0)&amp;""</f>
        <v>FALSE</v>
      </c>
      <c r="N78" s="10">
        <f t="shared" si="17"/>
        <v>1</v>
      </c>
      <c r="O78" s="124">
        <f t="shared" si="18"/>
        <v>20</v>
      </c>
      <c r="P78" s="124">
        <f t="shared" si="19"/>
        <v>20</v>
      </c>
      <c r="Q78" s="124">
        <f t="shared" si="11"/>
        <v>0</v>
      </c>
      <c r="R78" s="124">
        <f t="shared" si="20"/>
        <v>0</v>
      </c>
      <c r="S78" s="124">
        <f t="shared" si="12"/>
        <v>0</v>
      </c>
      <c r="T78" s="124">
        <f t="shared" si="13"/>
        <v>1</v>
      </c>
      <c r="U78" s="124">
        <f t="shared" si="21"/>
        <v>23</v>
      </c>
      <c r="V78" s="124">
        <f t="shared" si="14"/>
        <v>23</v>
      </c>
    </row>
    <row r="79" spans="1:22" ht="56.1">
      <c r="A79" s="10" t="str">
        <f>Questions!$A79</f>
        <v>AAAI-02</v>
      </c>
      <c r="B79" s="10" t="str">
        <f t="shared" si="15"/>
        <v>AAAI</v>
      </c>
      <c r="C79" s="10" t="str">
        <f>VLOOKUP($A79,Questions!$A$3:$L$333,2,0)&amp;""</f>
        <v>Does your solution support local authentication protocols for user and administrator authentication?*</v>
      </c>
      <c r="D79" s="10" t="str">
        <f>VLOOKUP($A79,Questions!$A$3:$L$333,11,0)&amp;""</f>
        <v/>
      </c>
      <c r="E79" s="10" t="str">
        <f>VLOOKUP($A79,Questions!$A$3:$L$333,12,0)&amp;""</f>
        <v>Product</v>
      </c>
      <c r="F79" s="10" t="str">
        <f>VLOOKUP($A79,'Institution Evaluation'!$A$56:$J$346,3,0)&amp;""</f>
        <v>Yes</v>
      </c>
      <c r="G79" s="10" t="str">
        <f>VLOOKUP($A79,'Institution Evaluation'!$A$56:$J$346,6,0)&amp;""</f>
        <v>Yes</v>
      </c>
      <c r="H79" s="10" t="str">
        <f>VLOOKUP($A79,'Institution Evaluation'!$A$56:$J$346,7,0)&amp;""</f>
        <v/>
      </c>
      <c r="I79" s="10" t="str">
        <f>VLOOKUP($A79,'Institution Evaluation'!$A$56:$J$346,8,0)&amp;""</f>
        <v>Critical Importance</v>
      </c>
      <c r="J79" s="10" t="str">
        <f>VLOOKUP($A79,'Institution Evaluation'!$A$56:$J$346,9,0)&amp;""</f>
        <v/>
      </c>
      <c r="K79" s="10">
        <f t="shared" si="16"/>
        <v>20</v>
      </c>
      <c r="L79" s="124">
        <f>IF($E79="Not Scored", "N/A",IF(AND($D79='Auto Responses'!$J$27,$H79=""),"N/A",IF(AND($D79='Auto Responses'!$J$27,$H79='Auto Responses'!$J$7,),1,IF(AND($D79='Auto Responses'!$J$27,$H79='Auto Responses'!$J$8),0,IF($F79=$G79,1,0)))))</f>
        <v>1</v>
      </c>
      <c r="M79" s="10" t="str">
        <f>VLOOKUP($A79,'Institution Evaluation'!$A$56:$J$346,10,0)&amp;""</f>
        <v>FALSE</v>
      </c>
      <c r="N79" s="10">
        <f t="shared" si="17"/>
        <v>1</v>
      </c>
      <c r="O79" s="124">
        <f t="shared" si="18"/>
        <v>20</v>
      </c>
      <c r="P79" s="124">
        <f t="shared" si="19"/>
        <v>20</v>
      </c>
      <c r="Q79" s="124">
        <f t="shared" si="11"/>
        <v>0</v>
      </c>
      <c r="R79" s="124">
        <f t="shared" si="20"/>
        <v>0</v>
      </c>
      <c r="S79" s="124">
        <f t="shared" si="12"/>
        <v>0</v>
      </c>
      <c r="T79" s="124">
        <f t="shared" si="13"/>
        <v>1</v>
      </c>
      <c r="U79" s="124">
        <f t="shared" si="21"/>
        <v>24</v>
      </c>
      <c r="V79" s="124">
        <f t="shared" si="14"/>
        <v>24</v>
      </c>
    </row>
    <row r="80" spans="1:22" ht="56.1">
      <c r="A80" s="10" t="str">
        <f>Questions!$A80</f>
        <v>AAAI-03</v>
      </c>
      <c r="B80" s="10" t="str">
        <f t="shared" si="15"/>
        <v>AAAI</v>
      </c>
      <c r="C80" s="10" t="str">
        <f>VLOOKUP($A80,Questions!$A$3:$L$333,2,0)&amp;""</f>
        <v>Can you enforce password/passphrase complexity requirements (provided by the institution)?*</v>
      </c>
      <c r="D80" s="10" t="str">
        <f>VLOOKUP($A80,Questions!$A$3:$L$333,11,0)&amp;""</f>
        <v/>
      </c>
      <c r="E80" s="10" t="str">
        <f>VLOOKUP($A80,Questions!$A$3:$L$333,12,0)&amp;""</f>
        <v>Product</v>
      </c>
      <c r="F80" s="10" t="str">
        <f>VLOOKUP($A80,'Institution Evaluation'!$A$56:$J$346,3,0)&amp;""</f>
        <v>Yes</v>
      </c>
      <c r="G80" s="10" t="str">
        <f>VLOOKUP($A80,'Institution Evaluation'!$A$56:$J$346,6,0)&amp;""</f>
        <v>Yes</v>
      </c>
      <c r="H80" s="10" t="str">
        <f>VLOOKUP($A80,'Institution Evaluation'!$A$56:$J$346,7,0)&amp;""</f>
        <v/>
      </c>
      <c r="I80" s="10" t="str">
        <f>VLOOKUP($A80,'Institution Evaluation'!$A$56:$J$346,8,0)&amp;""</f>
        <v>Critical Importance</v>
      </c>
      <c r="J80" s="10" t="str">
        <f>VLOOKUP($A80,'Institution Evaluation'!$A$56:$J$346,9,0)&amp;""</f>
        <v/>
      </c>
      <c r="K80" s="10">
        <f t="shared" si="16"/>
        <v>20</v>
      </c>
      <c r="L80" s="124">
        <f>IF($E80="Not Scored", "N/A",IF(AND($D80='Auto Responses'!$J$27,$H80=""),"N/A",IF(AND($D80='Auto Responses'!$J$27,$H80='Auto Responses'!$J$7,),1,IF(AND($D80='Auto Responses'!$J$27,$H80='Auto Responses'!$J$8),0,IF($F80=$G80,1,0)))))</f>
        <v>1</v>
      </c>
      <c r="M80" s="10" t="str">
        <f>VLOOKUP($A80,'Institution Evaluation'!$A$56:$J$346,10,0)&amp;""</f>
        <v>FALSE</v>
      </c>
      <c r="N80" s="10">
        <f t="shared" si="17"/>
        <v>1</v>
      </c>
      <c r="O80" s="124">
        <f t="shared" si="18"/>
        <v>20</v>
      </c>
      <c r="P80" s="124">
        <f t="shared" si="19"/>
        <v>20</v>
      </c>
      <c r="Q80" s="124">
        <f t="shared" si="11"/>
        <v>0</v>
      </c>
      <c r="R80" s="124">
        <f t="shared" si="20"/>
        <v>0</v>
      </c>
      <c r="S80" s="124">
        <f t="shared" si="12"/>
        <v>0</v>
      </c>
      <c r="T80" s="124">
        <f t="shared" si="13"/>
        <v>1</v>
      </c>
      <c r="U80" s="124">
        <f t="shared" si="21"/>
        <v>25</v>
      </c>
      <c r="V80" s="124">
        <f t="shared" si="14"/>
        <v>25</v>
      </c>
    </row>
    <row r="81" spans="1:22" ht="56.1">
      <c r="A81" s="10" t="str">
        <f>Questions!$A81</f>
        <v>AAAI-04</v>
      </c>
      <c r="B81" s="10" t="str">
        <f t="shared" si="15"/>
        <v>AAAI</v>
      </c>
      <c r="C81" s="10" t="str">
        <f>VLOOKUP($A81,Questions!$A$3:$L$333,2,0)&amp;""</f>
        <v>Does the system have password complexity or length limitations and/or restrictions?*</v>
      </c>
      <c r="D81" s="10" t="str">
        <f>VLOOKUP($A81,Questions!$A$3:$L$333,11,0)&amp;""</f>
        <v/>
      </c>
      <c r="E81" s="10" t="str">
        <f>VLOOKUP($A81,Questions!$A$3:$L$333,12,0)&amp;""</f>
        <v>Product</v>
      </c>
      <c r="F81" s="10" t="str">
        <f>VLOOKUP($A81,'Institution Evaluation'!$A$56:$J$346,3,0)&amp;""</f>
        <v>Yes</v>
      </c>
      <c r="G81" s="10" t="str">
        <f>VLOOKUP($A81,'Institution Evaluation'!$A$56:$J$346,6,0)&amp;""</f>
        <v>No</v>
      </c>
      <c r="H81" s="10" t="str">
        <f>VLOOKUP($A81,'Institution Evaluation'!$A$56:$J$346,7,0)&amp;""</f>
        <v/>
      </c>
      <c r="I81" s="10" t="str">
        <f>VLOOKUP($A81,'Institution Evaluation'!$A$56:$J$346,8,0)&amp;""</f>
        <v>Critical Importance</v>
      </c>
      <c r="J81" s="10" t="str">
        <f>VLOOKUP($A81,'Institution Evaluation'!$A$56:$J$346,9,0)&amp;""</f>
        <v/>
      </c>
      <c r="K81" s="10">
        <f t="shared" si="16"/>
        <v>20</v>
      </c>
      <c r="L81" s="124">
        <f>IF($E81="Not Scored", "N/A",IF(AND($D81='Auto Responses'!$J$27,$H81=""),"N/A",IF(AND($D81='Auto Responses'!$J$27,$H81='Auto Responses'!$J$7,),1,IF(AND($D81='Auto Responses'!$J$27,$H81='Auto Responses'!$J$8),0,IF($F81=$G81,1,0)))))</f>
        <v>0</v>
      </c>
      <c r="M81" s="10" t="str">
        <f>VLOOKUP($A81,'Institution Evaluation'!$A$56:$J$346,10,0)&amp;""</f>
        <v>FALSE</v>
      </c>
      <c r="N81" s="10">
        <f t="shared" si="17"/>
        <v>1</v>
      </c>
      <c r="O81" s="124">
        <f t="shared" si="18"/>
        <v>20</v>
      </c>
      <c r="P81" s="124">
        <f t="shared" si="19"/>
        <v>0</v>
      </c>
      <c r="Q81" s="124">
        <f t="shared" si="11"/>
        <v>0</v>
      </c>
      <c r="R81" s="124">
        <f t="shared" si="20"/>
        <v>0</v>
      </c>
      <c r="S81" s="124">
        <f t="shared" si="12"/>
        <v>0</v>
      </c>
      <c r="T81" s="124">
        <f t="shared" si="13"/>
        <v>1</v>
      </c>
      <c r="U81" s="124">
        <f t="shared" si="21"/>
        <v>26</v>
      </c>
      <c r="V81" s="124">
        <f t="shared" si="14"/>
        <v>26</v>
      </c>
    </row>
    <row r="82" spans="1:22" ht="56.1">
      <c r="A82" s="10" t="str">
        <f>Questions!$A82</f>
        <v>AAAI-05</v>
      </c>
      <c r="B82" s="10" t="str">
        <f t="shared" si="15"/>
        <v>AAAI</v>
      </c>
      <c r="C82" s="10" t="str">
        <f>VLOOKUP($A82,Questions!$A$3:$L$333,2,0)&amp;""</f>
        <v>Do you have documented password/passphrase reset procedures that are currently implemented in the system and/or customer support?*</v>
      </c>
      <c r="D82" s="10" t="str">
        <f>VLOOKUP($A82,Questions!$A$3:$L$333,11,0)&amp;""</f>
        <v/>
      </c>
      <c r="E82" s="10" t="str">
        <f>VLOOKUP($A82,Questions!$A$3:$L$333,12,0)&amp;""</f>
        <v>Product</v>
      </c>
      <c r="F82" s="10" t="str">
        <f>VLOOKUP($A82,'Institution Evaluation'!$A$56:$J$346,3,0)&amp;""</f>
        <v>Yes</v>
      </c>
      <c r="G82" s="10" t="str">
        <f>VLOOKUP($A82,'Institution Evaluation'!$A$56:$J$346,6,0)&amp;""</f>
        <v>Yes</v>
      </c>
      <c r="H82" s="10" t="str">
        <f>VLOOKUP($A82,'Institution Evaluation'!$A$56:$J$346,7,0)&amp;""</f>
        <v/>
      </c>
      <c r="I82" s="10" t="str">
        <f>VLOOKUP($A82,'Institution Evaluation'!$A$56:$J$346,8,0)&amp;""</f>
        <v>Critical Importance</v>
      </c>
      <c r="J82" s="10" t="str">
        <f>VLOOKUP($A82,'Institution Evaluation'!$A$56:$J$346,9,0)&amp;""</f>
        <v/>
      </c>
      <c r="K82" s="10">
        <f t="shared" si="16"/>
        <v>20</v>
      </c>
      <c r="L82" s="124">
        <f>IF($E82="Not Scored", "N/A",IF(AND($D82='Auto Responses'!$J$27,$H82=""),"N/A",IF(AND($D82='Auto Responses'!$J$27,$H82='Auto Responses'!$J$7,),1,IF(AND($D82='Auto Responses'!$J$27,$H82='Auto Responses'!$J$8),0,IF($F82=$G82,1,0)))))</f>
        <v>1</v>
      </c>
      <c r="M82" s="10" t="str">
        <f>VLOOKUP($A82,'Institution Evaluation'!$A$56:$J$346,10,0)&amp;""</f>
        <v>FALSE</v>
      </c>
      <c r="N82" s="10">
        <f t="shared" si="17"/>
        <v>1</v>
      </c>
      <c r="O82" s="124">
        <f t="shared" si="18"/>
        <v>20</v>
      </c>
      <c r="P82" s="124">
        <f t="shared" si="19"/>
        <v>20</v>
      </c>
      <c r="Q82" s="124">
        <f t="shared" si="11"/>
        <v>0</v>
      </c>
      <c r="R82" s="124">
        <f t="shared" si="20"/>
        <v>0</v>
      </c>
      <c r="S82" s="124">
        <f t="shared" si="12"/>
        <v>0</v>
      </c>
      <c r="T82" s="124">
        <f t="shared" si="13"/>
        <v>1</v>
      </c>
      <c r="U82" s="124">
        <f t="shared" si="21"/>
        <v>27</v>
      </c>
      <c r="V82" s="124">
        <f t="shared" si="14"/>
        <v>27</v>
      </c>
    </row>
    <row r="83" spans="1:22" ht="56.1">
      <c r="A83" s="10" t="str">
        <f>Questions!$A83</f>
        <v>AAAI-06</v>
      </c>
      <c r="B83" s="10" t="str">
        <f t="shared" si="15"/>
        <v>AAAI</v>
      </c>
      <c r="C83" s="10" t="str">
        <f>VLOOKUP($A83,Questions!$A$3:$L$333,2,0)&amp;""</f>
        <v>Does your organization participate in InCommon or another eduGAIN-affiliated trust federation?*</v>
      </c>
      <c r="D83" s="10" t="str">
        <f>VLOOKUP($A83,Questions!$A$3:$L$333,11,0)&amp;""</f>
        <v/>
      </c>
      <c r="E83" s="10" t="str">
        <f>VLOOKUP($A83,Questions!$A$3:$L$333,12,0)&amp;""</f>
        <v>Product</v>
      </c>
      <c r="F83" s="10" t="str">
        <f>VLOOKUP($A83,'Institution Evaluation'!$A$56:$J$346,3,0)&amp;""</f>
        <v>No</v>
      </c>
      <c r="G83" s="10" t="str">
        <f>VLOOKUP($A83,'Institution Evaluation'!$A$56:$J$346,6,0)&amp;""</f>
        <v>Yes</v>
      </c>
      <c r="H83" s="10" t="str">
        <f>VLOOKUP($A83,'Institution Evaluation'!$A$56:$J$346,7,0)&amp;""</f>
        <v/>
      </c>
      <c r="I83" s="10" t="str">
        <f>VLOOKUP($A83,'Institution Evaluation'!$A$56:$J$346,8,0)&amp;""</f>
        <v>Critical Importance</v>
      </c>
      <c r="J83" s="10" t="str">
        <f>VLOOKUP($A83,'Institution Evaluation'!$A$56:$J$346,9,0)&amp;""</f>
        <v/>
      </c>
      <c r="K83" s="10">
        <f t="shared" si="16"/>
        <v>20</v>
      </c>
      <c r="L83" s="124">
        <f>IF($E83="Not Scored", "N/A",IF(AND($D83='Auto Responses'!$J$27,$H83=""),"N/A",IF(AND($D83='Auto Responses'!$J$27,$H83='Auto Responses'!$J$7,),1,IF(AND($D83='Auto Responses'!$J$27,$H83='Auto Responses'!$J$8),0,IF($F83=$G83,1,0)))))</f>
        <v>0</v>
      </c>
      <c r="M83" s="10" t="str">
        <f>VLOOKUP($A83,'Institution Evaluation'!$A$56:$J$346,10,0)&amp;""</f>
        <v>FALSE</v>
      </c>
      <c r="N83" s="10">
        <f t="shared" si="17"/>
        <v>1</v>
      </c>
      <c r="O83" s="124">
        <f t="shared" si="18"/>
        <v>20</v>
      </c>
      <c r="P83" s="124">
        <f t="shared" si="19"/>
        <v>0</v>
      </c>
      <c r="Q83" s="124">
        <f t="shared" si="11"/>
        <v>0</v>
      </c>
      <c r="R83" s="124">
        <f t="shared" si="20"/>
        <v>0</v>
      </c>
      <c r="S83" s="124">
        <f t="shared" si="12"/>
        <v>0</v>
      </c>
      <c r="T83" s="124">
        <f t="shared" si="13"/>
        <v>1</v>
      </c>
      <c r="U83" s="124">
        <f t="shared" si="21"/>
        <v>28</v>
      </c>
      <c r="V83" s="124">
        <f t="shared" si="14"/>
        <v>28</v>
      </c>
    </row>
    <row r="84" spans="1:22" ht="56.1">
      <c r="A84" s="10" t="str">
        <f>Questions!$A84</f>
        <v>AAAI-07</v>
      </c>
      <c r="B84" s="10" t="str">
        <f t="shared" si="15"/>
        <v>AAAI</v>
      </c>
      <c r="C84" s="10" t="str">
        <f>VLOOKUP($A84,Questions!$A$3:$L$333,2,0)&amp;""</f>
        <v>Are there any passwords/passphrases hard-coded into your systems or solutions?*</v>
      </c>
      <c r="D84" s="10" t="str">
        <f>VLOOKUP($A84,Questions!$A$3:$L$333,11,0)&amp;""</f>
        <v/>
      </c>
      <c r="E84" s="10" t="str">
        <f>VLOOKUP($A84,Questions!$A$3:$L$333,12,0)&amp;""</f>
        <v>Product</v>
      </c>
      <c r="F84" s="10" t="str">
        <f>VLOOKUP($A84,'Institution Evaluation'!$A$56:$J$346,3,0)&amp;""</f>
        <v>No</v>
      </c>
      <c r="G84" s="10" t="str">
        <f>VLOOKUP($A84,'Institution Evaluation'!$A$56:$J$346,6,0)&amp;""</f>
        <v>No</v>
      </c>
      <c r="H84" s="10" t="str">
        <f>VLOOKUP($A84,'Institution Evaluation'!$A$56:$J$346,7,0)&amp;""</f>
        <v/>
      </c>
      <c r="I84" s="10" t="str">
        <f>VLOOKUP($A84,'Institution Evaluation'!$A$56:$J$346,8,0)&amp;""</f>
        <v>Critical Importance</v>
      </c>
      <c r="J84" s="10" t="str">
        <f>VLOOKUP($A84,'Institution Evaluation'!$A$56:$J$346,9,0)&amp;""</f>
        <v/>
      </c>
      <c r="K84" s="10">
        <f t="shared" si="16"/>
        <v>20</v>
      </c>
      <c r="L84" s="124">
        <f>IF($E84="Not Scored", "N/A",IF(AND($D84='Auto Responses'!$J$27,$H84=""),"N/A",IF(AND($D84='Auto Responses'!$J$27,$H84='Auto Responses'!$J$7,),1,IF(AND($D84='Auto Responses'!$J$27,$H84='Auto Responses'!$J$8),0,IF($F84=$G84,1,0)))))</f>
        <v>1</v>
      </c>
      <c r="M84" s="10" t="str">
        <f>VLOOKUP($A84,'Institution Evaluation'!$A$56:$J$346,10,0)&amp;""</f>
        <v>FALSE</v>
      </c>
      <c r="N84" s="10">
        <f t="shared" si="17"/>
        <v>1</v>
      </c>
      <c r="O84" s="124">
        <f t="shared" si="18"/>
        <v>20</v>
      </c>
      <c r="P84" s="124">
        <f t="shared" si="19"/>
        <v>20</v>
      </c>
      <c r="Q84" s="124">
        <f t="shared" si="11"/>
        <v>0</v>
      </c>
      <c r="R84" s="124">
        <f t="shared" si="20"/>
        <v>0</v>
      </c>
      <c r="S84" s="124">
        <f t="shared" si="12"/>
        <v>0</v>
      </c>
      <c r="T84" s="124">
        <f t="shared" si="13"/>
        <v>1</v>
      </c>
      <c r="U84" s="124">
        <f t="shared" si="21"/>
        <v>29</v>
      </c>
      <c r="V84" s="124">
        <f t="shared" si="14"/>
        <v>29</v>
      </c>
    </row>
    <row r="85" spans="1:22" ht="56.1">
      <c r="A85" s="10" t="str">
        <f>Questions!$A85</f>
        <v>AAAI-08</v>
      </c>
      <c r="B85" s="10" t="str">
        <f t="shared" si="15"/>
        <v>AAAI</v>
      </c>
      <c r="C85" s="10" t="str">
        <f>VLOOKUP($A85,Questions!$A$3:$L$333,2,0)&amp;""</f>
        <v>Are you storing any passwords in plaintext?*</v>
      </c>
      <c r="D85" s="10" t="str">
        <f>VLOOKUP($A85,Questions!$A$3:$L$333,11,0)&amp;""</f>
        <v/>
      </c>
      <c r="E85" s="10" t="str">
        <f>VLOOKUP($A85,Questions!$A$3:$L$333,12,0)&amp;""</f>
        <v>Product</v>
      </c>
      <c r="F85" s="10" t="str">
        <f>VLOOKUP($A85,'Institution Evaluation'!$A$56:$J$346,3,0)&amp;""</f>
        <v>No</v>
      </c>
      <c r="G85" s="10" t="str">
        <f>VLOOKUP($A85,'Institution Evaluation'!$A$56:$J$346,6,0)&amp;""</f>
        <v>No</v>
      </c>
      <c r="H85" s="10" t="str">
        <f>VLOOKUP($A85,'Institution Evaluation'!$A$56:$J$346,7,0)&amp;""</f>
        <v/>
      </c>
      <c r="I85" s="10" t="str">
        <f>VLOOKUP($A85,'Institution Evaluation'!$A$56:$J$346,8,0)&amp;""</f>
        <v>Critical Importance</v>
      </c>
      <c r="J85" s="10" t="str">
        <f>VLOOKUP($A85,'Institution Evaluation'!$A$56:$J$346,9,0)&amp;""</f>
        <v/>
      </c>
      <c r="K85" s="10">
        <f t="shared" si="16"/>
        <v>20</v>
      </c>
      <c r="L85" s="124">
        <f>IF($E85="Not Scored", "N/A",IF(AND($D85='Auto Responses'!$J$27,$H85=""),"N/A",IF(AND($D85='Auto Responses'!$J$27,$H85='Auto Responses'!$J$7,),1,IF(AND($D85='Auto Responses'!$J$27,$H85='Auto Responses'!$J$8),0,IF($F85=$G85,1,0)))))</f>
        <v>1</v>
      </c>
      <c r="M85" s="10" t="str">
        <f>VLOOKUP($A85,'Institution Evaluation'!$A$56:$J$346,10,0)&amp;""</f>
        <v>FALSE</v>
      </c>
      <c r="N85" s="10">
        <f t="shared" si="17"/>
        <v>1</v>
      </c>
      <c r="O85" s="124">
        <f t="shared" si="18"/>
        <v>20</v>
      </c>
      <c r="P85" s="124">
        <f t="shared" si="19"/>
        <v>20</v>
      </c>
      <c r="Q85" s="124">
        <f t="shared" si="11"/>
        <v>0</v>
      </c>
      <c r="R85" s="124">
        <f t="shared" si="20"/>
        <v>0</v>
      </c>
      <c r="S85" s="124">
        <f t="shared" si="12"/>
        <v>0</v>
      </c>
      <c r="T85" s="124">
        <f t="shared" si="13"/>
        <v>1</v>
      </c>
      <c r="U85" s="124">
        <f t="shared" si="21"/>
        <v>30</v>
      </c>
      <c r="V85" s="124">
        <f t="shared" si="14"/>
        <v>30</v>
      </c>
    </row>
    <row r="86" spans="1:22" ht="56.1">
      <c r="A86" s="10" t="str">
        <f>Questions!$A86</f>
        <v>AAAI-09</v>
      </c>
      <c r="B86" s="10" t="str">
        <f t="shared" si="15"/>
        <v>AAAI</v>
      </c>
      <c r="C86" s="10" t="str">
        <f>VLOOKUP($A86,Questions!$A$3:$L$333,2,0)&amp;""</f>
        <v>Are audit logs available that include AT LEAST all of the following: login, logout, actions performed, and source IP address?*</v>
      </c>
      <c r="D86" s="10" t="str">
        <f>VLOOKUP($A86,Questions!$A$3:$L$333,11,0)&amp;""</f>
        <v/>
      </c>
      <c r="E86" s="10" t="str">
        <f>VLOOKUP($A86,Questions!$A$3:$L$333,12,0)&amp;""</f>
        <v>Product</v>
      </c>
      <c r="F86" s="10" t="str">
        <f>VLOOKUP($A86,'Institution Evaluation'!$A$56:$J$346,3,0)&amp;""</f>
        <v>Yes</v>
      </c>
      <c r="G86" s="10" t="str">
        <f>VLOOKUP($A86,'Institution Evaluation'!$A$56:$J$346,6,0)&amp;""</f>
        <v>Yes</v>
      </c>
      <c r="H86" s="10" t="str">
        <f>VLOOKUP($A86,'Institution Evaluation'!$A$56:$J$346,7,0)&amp;""</f>
        <v/>
      </c>
      <c r="I86" s="10" t="str">
        <f>VLOOKUP($A86,'Institution Evaluation'!$A$56:$J$346,8,0)&amp;""</f>
        <v>Critical Importance</v>
      </c>
      <c r="J86" s="10" t="str">
        <f>VLOOKUP($A86,'Institution Evaluation'!$A$56:$J$346,9,0)&amp;""</f>
        <v/>
      </c>
      <c r="K86" s="10">
        <f t="shared" si="16"/>
        <v>20</v>
      </c>
      <c r="L86" s="124">
        <f>IF($E86="Not Scored", "N/A",IF(AND($D86='Auto Responses'!$J$27,$H86=""),"N/A",IF(AND($D86='Auto Responses'!$J$27,$H86='Auto Responses'!$J$7,),1,IF(AND($D86='Auto Responses'!$J$27,$H86='Auto Responses'!$J$8),0,IF($F86=$G86,1,0)))))</f>
        <v>1</v>
      </c>
      <c r="M86" s="10" t="str">
        <f>VLOOKUP($A86,'Institution Evaluation'!$A$56:$J$346,10,0)&amp;""</f>
        <v>FALSE</v>
      </c>
      <c r="N86" s="10">
        <f t="shared" si="17"/>
        <v>1</v>
      </c>
      <c r="O86" s="124">
        <f t="shared" si="18"/>
        <v>20</v>
      </c>
      <c r="P86" s="124">
        <f t="shared" si="19"/>
        <v>20</v>
      </c>
      <c r="Q86" s="124">
        <f t="shared" si="11"/>
        <v>0</v>
      </c>
      <c r="R86" s="124">
        <f t="shared" si="20"/>
        <v>0</v>
      </c>
      <c r="S86" s="124">
        <f t="shared" si="12"/>
        <v>0</v>
      </c>
      <c r="T86" s="124">
        <f t="shared" si="13"/>
        <v>1</v>
      </c>
      <c r="U86" s="124">
        <f t="shared" si="21"/>
        <v>31</v>
      </c>
      <c r="V86" s="124">
        <f t="shared" si="14"/>
        <v>31</v>
      </c>
    </row>
    <row r="87" spans="1:22" ht="111.95">
      <c r="A87" s="10" t="str">
        <f>Questions!$A87</f>
        <v>AAAI-10</v>
      </c>
      <c r="B87" s="10" t="str">
        <f t="shared" si="15"/>
        <v>AAAI</v>
      </c>
      <c r="C87" s="10"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10" t="str">
        <f>VLOOKUP($A87,Questions!$A$3:$L$333,11,0)&amp;""</f>
        <v>Neutral until evaluated</v>
      </c>
      <c r="E87" s="10" t="str">
        <f>VLOOKUP($A87,Questions!$A$3:$L$333,12,0)&amp;""</f>
        <v>Product</v>
      </c>
      <c r="F87" s="10" t="str">
        <f>VLOOKUP($A87,'Institution Evaluation'!$A$56:$J$346,3,0)&amp;""</f>
        <v/>
      </c>
      <c r="G87" s="10" t="str">
        <f>VLOOKUP($A87,'Institution Evaluation'!$A$56:$J$346,6,0)&amp;""</f>
        <v>Yes</v>
      </c>
      <c r="H87" s="10" t="str">
        <f>VLOOKUP($A87,'Institution Evaluation'!$A$56:$J$346,7,0)&amp;""</f>
        <v/>
      </c>
      <c r="I87" s="10" t="str">
        <f>VLOOKUP($A87,'Institution Evaluation'!$A$56:$J$346,8,0)&amp;""</f>
        <v>Critical Importance</v>
      </c>
      <c r="J87" s="10" t="str">
        <f>VLOOKUP($A87,'Institution Evaluation'!$A$56:$J$346,9,0)&amp;""</f>
        <v/>
      </c>
      <c r="K87" s="10">
        <f t="shared" si="16"/>
        <v>20</v>
      </c>
      <c r="L87" s="124" t="str">
        <f>IF($E87="Not Scored", "N/A",IF(AND($D87='Auto Responses'!$J$27,$H87=""),"N/A",IF(AND($D87='Auto Responses'!$J$27,$H87='Auto Responses'!$J$7,),1,IF(AND($D87='Auto Responses'!$J$27,$H87='Auto Responses'!$J$8),0,IF($F87=$G87,1,0)))))</f>
        <v>N/A</v>
      </c>
      <c r="M87" s="10" t="str">
        <f>VLOOKUP($A87,'Institution Evaluation'!$A$56:$J$346,10,0)&amp;""</f>
        <v>FALSE</v>
      </c>
      <c r="N87" s="10">
        <f t="shared" si="17"/>
        <v>1</v>
      </c>
      <c r="O87" s="124">
        <f t="shared" si="18"/>
        <v>20</v>
      </c>
      <c r="P87" s="124" t="str">
        <f t="shared" si="19"/>
        <v>N/A</v>
      </c>
      <c r="Q87" s="124">
        <f t="shared" si="11"/>
        <v>0</v>
      </c>
      <c r="R87" s="124">
        <f t="shared" si="20"/>
        <v>0</v>
      </c>
      <c r="S87" s="124">
        <f t="shared" si="12"/>
        <v>0</v>
      </c>
      <c r="T87" s="124">
        <f t="shared" si="13"/>
        <v>1</v>
      </c>
      <c r="U87" s="124">
        <f t="shared" si="21"/>
        <v>32</v>
      </c>
      <c r="V87" s="124">
        <f t="shared" si="14"/>
        <v>32</v>
      </c>
    </row>
    <row r="88" spans="1:22" ht="56.1">
      <c r="A88" s="10" t="str">
        <f>Questions!$A88</f>
        <v>AAAI-11</v>
      </c>
      <c r="B88" s="10" t="str">
        <f t="shared" si="15"/>
        <v>AAAI</v>
      </c>
      <c r="C88" s="10" t="str">
        <f>VLOOKUP($A88,Questions!$A$3:$L$333,2,0)&amp;""</f>
        <v>Can you provide the institution documentation regarding the retention period for those logs, how logs are protected, and whether they are accessible to the customer (and if so, how)?*</v>
      </c>
      <c r="D88" s="10" t="str">
        <f>VLOOKUP($A88,Questions!$A$3:$L$333,11,0)&amp;""</f>
        <v>Neutral until evaluated</v>
      </c>
      <c r="E88" s="10" t="str">
        <f>VLOOKUP($A88,Questions!$A$3:$L$333,12,0)&amp;""</f>
        <v>Product</v>
      </c>
      <c r="F88" s="10" t="str">
        <f>VLOOKUP($A88,'Institution Evaluation'!$A$56:$J$346,3,0)&amp;""</f>
        <v>Yes</v>
      </c>
      <c r="G88" s="10" t="str">
        <f>VLOOKUP($A88,'Institution Evaluation'!$A$56:$J$346,6,0)&amp;""</f>
        <v>Yes</v>
      </c>
      <c r="H88" s="10" t="str">
        <f>VLOOKUP($A88,'Institution Evaluation'!$A$56:$J$346,7,0)&amp;""</f>
        <v/>
      </c>
      <c r="I88" s="10" t="str">
        <f>VLOOKUP($A88,'Institution Evaluation'!$A$56:$J$346,8,0)&amp;""</f>
        <v>Critical Importance</v>
      </c>
      <c r="J88" s="10" t="str">
        <f>VLOOKUP($A88,'Institution Evaluation'!$A$56:$J$346,9,0)&amp;""</f>
        <v/>
      </c>
      <c r="K88" s="10">
        <f t="shared" si="16"/>
        <v>20</v>
      </c>
      <c r="L88" s="124" t="str">
        <f>IF($E88="Not Scored", "N/A",IF(AND($D88='Auto Responses'!$J$27,$H88=""),"N/A",IF(AND($D88='Auto Responses'!$J$27,$H88='Auto Responses'!$J$7,),1,IF(AND($D88='Auto Responses'!$J$27,$H88='Auto Responses'!$J$8),0,IF($F88=$G88,1,0)))))</f>
        <v>N/A</v>
      </c>
      <c r="M88" s="10" t="str">
        <f>VLOOKUP($A88,'Institution Evaluation'!$A$56:$J$346,10,0)&amp;""</f>
        <v>FALSE</v>
      </c>
      <c r="N88" s="10">
        <f t="shared" si="17"/>
        <v>1</v>
      </c>
      <c r="O88" s="124">
        <f t="shared" si="18"/>
        <v>20</v>
      </c>
      <c r="P88" s="124" t="str">
        <f t="shared" si="19"/>
        <v>N/A</v>
      </c>
      <c r="Q88" s="124">
        <f t="shared" si="11"/>
        <v>0</v>
      </c>
      <c r="R88" s="124">
        <f t="shared" si="20"/>
        <v>0</v>
      </c>
      <c r="S88" s="124">
        <f t="shared" si="12"/>
        <v>0</v>
      </c>
      <c r="T88" s="124">
        <f t="shared" si="13"/>
        <v>1</v>
      </c>
      <c r="U88" s="124">
        <f t="shared" si="21"/>
        <v>33</v>
      </c>
      <c r="V88" s="124">
        <f t="shared" si="14"/>
        <v>33</v>
      </c>
    </row>
    <row r="89" spans="1:22" ht="56.1">
      <c r="A89" s="10" t="str">
        <f>Questions!$A89</f>
        <v>AAAI-12</v>
      </c>
      <c r="B89" s="10" t="str">
        <f t="shared" si="15"/>
        <v>AAAI</v>
      </c>
      <c r="C89" s="10" t="str">
        <f>VLOOKUP($A89,Questions!$A$3:$L$333,2,0)&amp;""</f>
        <v>Does your application support integration with other authentication and authorization systems?</v>
      </c>
      <c r="D89" s="10" t="str">
        <f>VLOOKUP($A89,Questions!$A$3:$L$333,11,0)&amp;""</f>
        <v/>
      </c>
      <c r="E89" s="10" t="str">
        <f>VLOOKUP($A89,Questions!$A$3:$L$333,12,0)&amp;""</f>
        <v>Product</v>
      </c>
      <c r="F89" s="10" t="str">
        <f>VLOOKUP($A89,'Institution Evaluation'!$A$56:$J$346,3,0)&amp;""</f>
        <v>Yes</v>
      </c>
      <c r="G89" s="10" t="str">
        <f>VLOOKUP($A89,'Institution Evaluation'!$A$56:$J$346,6,0)&amp;""</f>
        <v>Yes</v>
      </c>
      <c r="H89" s="10" t="str">
        <f>VLOOKUP($A89,'Institution Evaluation'!$A$56:$J$346,7,0)&amp;""</f>
        <v/>
      </c>
      <c r="I89" s="10" t="str">
        <f>VLOOKUP($A89,'Institution Evaluation'!$A$56:$J$346,8,0)&amp;""</f>
        <v>Standard Importance</v>
      </c>
      <c r="J89" s="10" t="str">
        <f>VLOOKUP($A89,'Institution Evaluation'!$A$56:$J$346,9,0)&amp;""</f>
        <v/>
      </c>
      <c r="K89" s="10">
        <f t="shared" si="16"/>
        <v>10</v>
      </c>
      <c r="L89" s="124">
        <f>IF($E89="Not Scored", "N/A",IF(AND($D89='Auto Responses'!$J$27,$H89=""),"N/A",IF(AND($D89='Auto Responses'!$J$27,$H89='Auto Responses'!$J$7,),1,IF(AND($D89='Auto Responses'!$J$27,$H89='Auto Responses'!$J$8),0,IF($F89=$G89,1,0)))))</f>
        <v>1</v>
      </c>
      <c r="M89" s="10" t="str">
        <f>VLOOKUP($A89,'Institution Evaluation'!$A$56:$J$346,10,0)&amp;""</f>
        <v>FALSE</v>
      </c>
      <c r="N89" s="10">
        <f t="shared" si="17"/>
        <v>0</v>
      </c>
      <c r="O89" s="124">
        <f t="shared" si="18"/>
        <v>10</v>
      </c>
      <c r="P89" s="124">
        <f t="shared" si="19"/>
        <v>10</v>
      </c>
      <c r="Q89" s="124">
        <f t="shared" si="11"/>
        <v>0</v>
      </c>
      <c r="R89" s="124">
        <f t="shared" si="20"/>
        <v>0</v>
      </c>
      <c r="S89" s="124">
        <f t="shared" si="12"/>
        <v>0</v>
      </c>
      <c r="T89" s="124">
        <f t="shared" si="13"/>
        <v>0</v>
      </c>
      <c r="U89" s="124">
        <f t="shared" si="21"/>
        <v>33</v>
      </c>
      <c r="V89" s="124">
        <f t="shared" si="14"/>
        <v>0</v>
      </c>
    </row>
    <row r="90" spans="1:22" ht="56.1">
      <c r="A90" s="10" t="str">
        <f>Questions!$A90</f>
        <v>AAAI-13</v>
      </c>
      <c r="B90" s="10" t="str">
        <f t="shared" si="15"/>
        <v>AAAI</v>
      </c>
      <c r="C90" s="10" t="str">
        <f>VLOOKUP($A90,Questions!$A$3:$L$333,2,0)&amp;""</f>
        <v>Do you allow the customer to specify attribute mappings for any needed information beyond a user identifier? (e.g., Reference eduPerson, ePPA/ePPN/ePE)</v>
      </c>
      <c r="D90" s="10" t="str">
        <f>VLOOKUP($A90,Questions!$A$3:$L$333,11,0)&amp;""</f>
        <v/>
      </c>
      <c r="E90" s="10" t="str">
        <f>VLOOKUP($A90,Questions!$A$3:$L$333,12,0)&amp;""</f>
        <v>Product</v>
      </c>
      <c r="F90" s="10" t="str">
        <f>VLOOKUP($A90,'Institution Evaluation'!$A$56:$J$346,3,0)&amp;""</f>
        <v>Yes</v>
      </c>
      <c r="G90" s="10" t="str">
        <f>VLOOKUP($A90,'Institution Evaluation'!$A$56:$J$346,6,0)&amp;""</f>
        <v>Yes</v>
      </c>
      <c r="H90" s="10" t="str">
        <f>VLOOKUP($A90,'Institution Evaluation'!$A$56:$J$346,7,0)&amp;""</f>
        <v/>
      </c>
      <c r="I90" s="10" t="str">
        <f>VLOOKUP($A90,'Institution Evaluation'!$A$56:$J$346,8,0)&amp;""</f>
        <v>Standard Importance</v>
      </c>
      <c r="J90" s="10" t="str">
        <f>VLOOKUP($A90,'Institution Evaluation'!$A$56:$J$346,9,0)&amp;""</f>
        <v/>
      </c>
      <c r="K90" s="10">
        <f t="shared" si="16"/>
        <v>10</v>
      </c>
      <c r="L90" s="124">
        <f>IF($E90="Not Scored", "N/A",IF(AND($D90='Auto Responses'!$J$27,$H90=""),"N/A",IF(AND($D90='Auto Responses'!$J$27,$H90='Auto Responses'!$J$7,),1,IF(AND($D90='Auto Responses'!$J$27,$H90='Auto Responses'!$J$8),0,IF($F90=$G90,1,0)))))</f>
        <v>1</v>
      </c>
      <c r="M90" s="10" t="str">
        <f>VLOOKUP($A90,'Institution Evaluation'!$A$56:$J$346,10,0)&amp;""</f>
        <v>FALSE</v>
      </c>
      <c r="N90" s="10">
        <f t="shared" si="17"/>
        <v>0</v>
      </c>
      <c r="O90" s="124">
        <f t="shared" si="18"/>
        <v>10</v>
      </c>
      <c r="P90" s="124">
        <f t="shared" si="19"/>
        <v>10</v>
      </c>
      <c r="Q90" s="124">
        <f t="shared" si="11"/>
        <v>0</v>
      </c>
      <c r="R90" s="124">
        <f t="shared" si="20"/>
        <v>0</v>
      </c>
      <c r="S90" s="124">
        <f t="shared" si="12"/>
        <v>0</v>
      </c>
      <c r="T90" s="124">
        <f t="shared" si="13"/>
        <v>0</v>
      </c>
      <c r="U90" s="124">
        <f t="shared" si="21"/>
        <v>33</v>
      </c>
      <c r="V90" s="124">
        <f t="shared" si="14"/>
        <v>0</v>
      </c>
    </row>
    <row r="91" spans="1:22" ht="56.1">
      <c r="A91" s="10" t="str">
        <f>Questions!$A91</f>
        <v>AAAI-14</v>
      </c>
      <c r="B91" s="10" t="str">
        <f t="shared" si="15"/>
        <v>AAAI</v>
      </c>
      <c r="C91" s="10" t="str">
        <f>VLOOKUP($A91,Questions!$A$3:$L$333,2,0)&amp;""</f>
        <v>Does your application support directory integration for user accounts?</v>
      </c>
      <c r="D91" s="10" t="str">
        <f>VLOOKUP($A91,Questions!$A$3:$L$333,11,0)&amp;""</f>
        <v/>
      </c>
      <c r="E91" s="10" t="str">
        <f>VLOOKUP($A91,Questions!$A$3:$L$333,12,0)&amp;""</f>
        <v>Product</v>
      </c>
      <c r="F91" s="10" t="str">
        <f>VLOOKUP($A91,'Institution Evaluation'!$A$56:$J$346,3,0)&amp;""</f>
        <v>Yes</v>
      </c>
      <c r="G91" s="10" t="str">
        <f>VLOOKUP($A91,'Institution Evaluation'!$A$56:$J$346,6,0)&amp;""</f>
        <v>Yes</v>
      </c>
      <c r="H91" s="10" t="str">
        <f>VLOOKUP($A91,'Institution Evaluation'!$A$56:$J$346,7,0)&amp;""</f>
        <v/>
      </c>
      <c r="I91" s="10" t="str">
        <f>VLOOKUP($A91,'Institution Evaluation'!$A$56:$J$346,8,0)&amp;""</f>
        <v>Standard Importance</v>
      </c>
      <c r="J91" s="10" t="str">
        <f>VLOOKUP($A91,'Institution Evaluation'!$A$56:$J$346,9,0)&amp;""</f>
        <v/>
      </c>
      <c r="K91" s="10">
        <f t="shared" si="16"/>
        <v>10</v>
      </c>
      <c r="L91" s="124">
        <f>IF($E91="Not Scored", "N/A",IF(AND($D91='Auto Responses'!$J$27,$H91=""),"N/A",IF(AND($D91='Auto Responses'!$J$27,$H91='Auto Responses'!$J$7,),1,IF(AND($D91='Auto Responses'!$J$27,$H91='Auto Responses'!$J$8),0,IF($F91=$G91,1,0)))))</f>
        <v>1</v>
      </c>
      <c r="M91" s="10" t="str">
        <f>VLOOKUP($A91,'Institution Evaluation'!$A$56:$J$346,10,0)&amp;""</f>
        <v>FALSE</v>
      </c>
      <c r="N91" s="10">
        <f t="shared" si="17"/>
        <v>0</v>
      </c>
      <c r="O91" s="124">
        <f t="shared" si="18"/>
        <v>10</v>
      </c>
      <c r="P91" s="124">
        <f t="shared" si="19"/>
        <v>10</v>
      </c>
      <c r="Q91" s="124">
        <f t="shared" si="11"/>
        <v>0</v>
      </c>
      <c r="R91" s="124">
        <f t="shared" si="20"/>
        <v>0</v>
      </c>
      <c r="S91" s="124">
        <f t="shared" si="12"/>
        <v>0</v>
      </c>
      <c r="T91" s="124">
        <f t="shared" si="13"/>
        <v>0</v>
      </c>
      <c r="U91" s="124">
        <f t="shared" si="21"/>
        <v>33</v>
      </c>
      <c r="V91" s="124">
        <f t="shared" si="14"/>
        <v>0</v>
      </c>
    </row>
    <row r="92" spans="1:22" ht="56.1">
      <c r="A92" s="10" t="str">
        <f>Questions!$A92</f>
        <v>AAAI-15</v>
      </c>
      <c r="B92" s="10" t="str">
        <f t="shared" si="15"/>
        <v>AAAI</v>
      </c>
      <c r="C92" s="10" t="str">
        <f>VLOOKUP($A92,Questions!$A$3:$L$333,2,0)&amp;""</f>
        <v>Does your solution support any of the following web SSO standards: SAML2 (with redirect flow), OIDC, CAS, or other?</v>
      </c>
      <c r="D92" s="10" t="str">
        <f>VLOOKUP($A92,Questions!$A$3:$L$333,11,0)&amp;""</f>
        <v/>
      </c>
      <c r="E92" s="10" t="str">
        <f>VLOOKUP($A92,Questions!$A$3:$L$333,12,0)&amp;""</f>
        <v>Product</v>
      </c>
      <c r="F92" s="10" t="str">
        <f>VLOOKUP($A92,'Institution Evaluation'!$A$56:$J$346,3,0)&amp;""</f>
        <v>Yes</v>
      </c>
      <c r="G92" s="10" t="str">
        <f>VLOOKUP($A92,'Institution Evaluation'!$A$56:$J$346,6,0)&amp;""</f>
        <v>Yes</v>
      </c>
      <c r="H92" s="10" t="str">
        <f>VLOOKUP($A92,'Institution Evaluation'!$A$56:$J$346,7,0)&amp;""</f>
        <v/>
      </c>
      <c r="I92" s="10" t="str">
        <f>VLOOKUP($A92,'Institution Evaluation'!$A$56:$J$346,8,0)&amp;""</f>
        <v>Minor Importance</v>
      </c>
      <c r="J92" s="10" t="str">
        <f>VLOOKUP($A92,'Institution Evaluation'!$A$56:$J$346,9,0)&amp;""</f>
        <v/>
      </c>
      <c r="K92" s="10">
        <f t="shared" si="16"/>
        <v>5</v>
      </c>
      <c r="L92" s="124">
        <f>IF($E92="Not Scored", "N/A",IF(AND($D92='Auto Responses'!$J$27,$H92=""),"N/A",IF(AND($D92='Auto Responses'!$J$27,$H92='Auto Responses'!$J$7,),1,IF(AND($D92='Auto Responses'!$J$27,$H92='Auto Responses'!$J$8),0,IF($F92=$G92,1,0)))))</f>
        <v>1</v>
      </c>
      <c r="M92" s="10" t="str">
        <f>VLOOKUP($A92,'Institution Evaluation'!$A$56:$J$346,10,0)&amp;""</f>
        <v>FALSE</v>
      </c>
      <c r="N92" s="10">
        <f t="shared" si="17"/>
        <v>0</v>
      </c>
      <c r="O92" s="124">
        <f t="shared" si="18"/>
        <v>5</v>
      </c>
      <c r="P92" s="124">
        <f t="shared" si="19"/>
        <v>5</v>
      </c>
      <c r="Q92" s="124">
        <f t="shared" si="11"/>
        <v>0</v>
      </c>
      <c r="R92" s="124">
        <f t="shared" si="20"/>
        <v>0</v>
      </c>
      <c r="S92" s="124">
        <f t="shared" si="12"/>
        <v>0</v>
      </c>
      <c r="T92" s="124">
        <f t="shared" si="13"/>
        <v>0</v>
      </c>
      <c r="U92" s="124">
        <f t="shared" si="21"/>
        <v>33</v>
      </c>
      <c r="V92" s="124">
        <f t="shared" si="14"/>
        <v>0</v>
      </c>
    </row>
    <row r="93" spans="1:22" ht="56.1">
      <c r="A93" s="10" t="str">
        <f>Questions!$A93</f>
        <v>AAAI-16</v>
      </c>
      <c r="B93" s="10" t="str">
        <f t="shared" si="15"/>
        <v>AAAI</v>
      </c>
      <c r="C93" s="10" t="str">
        <f>VLOOKUP($A93,Questions!$A$3:$L$333,2,0)&amp;""</f>
        <v>Do you support differentiation between email address and user identifier?</v>
      </c>
      <c r="D93" s="10" t="str">
        <f>VLOOKUP($A93,Questions!$A$3:$L$333,11,0)&amp;""</f>
        <v/>
      </c>
      <c r="E93" s="10" t="str">
        <f>VLOOKUP($A93,Questions!$A$3:$L$333,12,0)&amp;""</f>
        <v>Product</v>
      </c>
      <c r="F93" s="10" t="str">
        <f>VLOOKUP($A93,'Institution Evaluation'!$A$56:$J$346,3,0)&amp;""</f>
        <v>Yes</v>
      </c>
      <c r="G93" s="10" t="str">
        <f>VLOOKUP($A93,'Institution Evaluation'!$A$56:$J$346,6,0)&amp;""</f>
        <v>Yes</v>
      </c>
      <c r="H93" s="10" t="str">
        <f>VLOOKUP($A93,'Institution Evaluation'!$A$56:$J$346,7,0)&amp;""</f>
        <v/>
      </c>
      <c r="I93" s="10" t="str">
        <f>VLOOKUP($A93,'Institution Evaluation'!$A$56:$J$346,8,0)&amp;""</f>
        <v>Minor Importance</v>
      </c>
      <c r="J93" s="10" t="str">
        <f>VLOOKUP($A93,'Institution Evaluation'!$A$56:$J$346,9,0)&amp;""</f>
        <v/>
      </c>
      <c r="K93" s="10">
        <f t="shared" si="16"/>
        <v>5</v>
      </c>
      <c r="L93" s="124">
        <f>IF($E93="Not Scored", "N/A",IF(AND($D93='Auto Responses'!$J$27,$H93=""),"N/A",IF(AND($D93='Auto Responses'!$J$27,$H93='Auto Responses'!$J$7,),1,IF(AND($D93='Auto Responses'!$J$27,$H93='Auto Responses'!$J$8),0,IF($F93=$G93,1,0)))))</f>
        <v>1</v>
      </c>
      <c r="M93" s="10" t="str">
        <f>VLOOKUP($A93,'Institution Evaluation'!$A$56:$J$346,10,0)&amp;""</f>
        <v>FALSE</v>
      </c>
      <c r="N93" s="10">
        <f t="shared" si="17"/>
        <v>0</v>
      </c>
      <c r="O93" s="124">
        <f t="shared" si="18"/>
        <v>5</v>
      </c>
      <c r="P93" s="124">
        <f t="shared" si="19"/>
        <v>5</v>
      </c>
      <c r="Q93" s="124">
        <f t="shared" si="11"/>
        <v>0</v>
      </c>
      <c r="R93" s="124">
        <f t="shared" si="20"/>
        <v>0</v>
      </c>
      <c r="S93" s="124">
        <f t="shared" si="12"/>
        <v>0</v>
      </c>
      <c r="T93" s="124">
        <f t="shared" si="13"/>
        <v>0</v>
      </c>
      <c r="U93" s="124">
        <f t="shared" si="21"/>
        <v>33</v>
      </c>
      <c r="V93" s="124">
        <f t="shared" si="14"/>
        <v>0</v>
      </c>
    </row>
    <row r="94" spans="1:22" ht="56.1">
      <c r="A94" s="10" t="str">
        <f>Questions!$A94</f>
        <v>AAAI-17</v>
      </c>
      <c r="B94" s="10" t="str">
        <f t="shared" si="15"/>
        <v>AAAI</v>
      </c>
      <c r="C94" s="10" t="str">
        <f>VLOOKUP($A94,Questions!$A$3:$L$333,2,0)&amp;""</f>
        <v>If you don't support SSO, does your application and/or user frontend/portal support multifactor authentication (e.g., Duo, Google Authenticator, OTP, etc.)?</v>
      </c>
      <c r="D94" s="10" t="str">
        <f>VLOOKUP($A94,Questions!$A$3:$L$333,11,0)&amp;""</f>
        <v/>
      </c>
      <c r="E94" s="10" t="str">
        <f>VLOOKUP($A94,Questions!$A$3:$L$333,12,0)&amp;""</f>
        <v>Product</v>
      </c>
      <c r="F94" s="10" t="str">
        <f>VLOOKUP($A94,'Institution Evaluation'!$A$56:$J$346,3,0)&amp;""</f>
        <v/>
      </c>
      <c r="G94" s="10" t="str">
        <f>VLOOKUP($A94,'Institution Evaluation'!$A$56:$J$346,6,0)&amp;""</f>
        <v>Yes</v>
      </c>
      <c r="H94" s="10" t="str">
        <f>VLOOKUP($A94,'Institution Evaluation'!$A$56:$J$346,7,0)&amp;""</f>
        <v/>
      </c>
      <c r="I94" s="10" t="str">
        <f>VLOOKUP($A94,'Institution Evaluation'!$A$56:$J$346,8,0)&amp;""</f>
        <v>Minor Importance</v>
      </c>
      <c r="J94" s="10" t="str">
        <f>VLOOKUP($A94,'Institution Evaluation'!$A$56:$J$346,9,0)&amp;""</f>
        <v/>
      </c>
      <c r="K94" s="10">
        <f t="shared" si="16"/>
        <v>5</v>
      </c>
      <c r="L94" s="124">
        <f>IF($E94="Not Scored", "N/A",IF(AND($D94='Auto Responses'!$J$27,$H94=""),"N/A",IF(AND($D94='Auto Responses'!$J$27,$H94='Auto Responses'!$J$7,),1,IF(AND($D94='Auto Responses'!$J$27,$H94='Auto Responses'!$J$8),0,IF($F94=$G94,1,0)))))</f>
        <v>0</v>
      </c>
      <c r="M94" s="10" t="str">
        <f>VLOOKUP($A94,'Institution Evaluation'!$A$56:$J$346,10,0)&amp;""</f>
        <v>FALSE</v>
      </c>
      <c r="N94" s="10">
        <f t="shared" si="17"/>
        <v>0</v>
      </c>
      <c r="O94" s="124">
        <f t="shared" si="18"/>
        <v>5</v>
      </c>
      <c r="P94" s="124">
        <f t="shared" si="19"/>
        <v>0</v>
      </c>
      <c r="Q94" s="124">
        <f t="shared" si="11"/>
        <v>0</v>
      </c>
      <c r="R94" s="124">
        <f t="shared" si="20"/>
        <v>0</v>
      </c>
      <c r="S94" s="124">
        <f t="shared" si="12"/>
        <v>0</v>
      </c>
      <c r="T94" s="124">
        <f t="shared" si="13"/>
        <v>0</v>
      </c>
      <c r="U94" s="124">
        <f t="shared" si="21"/>
        <v>33</v>
      </c>
      <c r="V94" s="124">
        <f t="shared" si="14"/>
        <v>0</v>
      </c>
    </row>
    <row r="95" spans="1:22" ht="56.1">
      <c r="A95" s="10" t="str">
        <f>Questions!$A95</f>
        <v>AAAI-18</v>
      </c>
      <c r="B95" s="10" t="str">
        <f t="shared" si="15"/>
        <v>AAAI</v>
      </c>
      <c r="C95" s="10" t="str">
        <f>VLOOKUP($A95,Questions!$A$3:$L$333,2,0)&amp;""</f>
        <v>Does your application automatically lock the session or log out an account after a period of inactivity?</v>
      </c>
      <c r="D95" s="10" t="str">
        <f>VLOOKUP($A95,Questions!$A$3:$L$333,11,0)&amp;""</f>
        <v/>
      </c>
      <c r="E95" s="10" t="str">
        <f>VLOOKUP($A95,Questions!$A$3:$L$333,12,0)&amp;""</f>
        <v>Product</v>
      </c>
      <c r="F95" s="10" t="str">
        <f>VLOOKUP($A95,'Institution Evaluation'!$A$56:$J$346,3,0)&amp;""</f>
        <v>Yes</v>
      </c>
      <c r="G95" s="10" t="str">
        <f>VLOOKUP($A95,'Institution Evaluation'!$A$56:$J$346,6,0)&amp;""</f>
        <v>Yes</v>
      </c>
      <c r="H95" s="10" t="str">
        <f>VLOOKUP($A95,'Institution Evaluation'!$A$56:$J$346,7,0)&amp;""</f>
        <v/>
      </c>
      <c r="I95" s="10" t="str">
        <f>VLOOKUP($A95,'Institution Evaluation'!$A$56:$J$346,8,0)&amp;""</f>
        <v>Minor Importance</v>
      </c>
      <c r="J95" s="10" t="str">
        <f>VLOOKUP($A95,'Institution Evaluation'!$A$56:$J$346,9,0)&amp;""</f>
        <v/>
      </c>
      <c r="K95" s="10">
        <f t="shared" si="16"/>
        <v>5</v>
      </c>
      <c r="L95" s="124">
        <f>IF($E95="Not Scored", "N/A",IF(AND($D95='Auto Responses'!$J$27,$H95=""),"N/A",IF(AND($D95='Auto Responses'!$J$27,$H95='Auto Responses'!$J$7,),1,IF(AND($D95='Auto Responses'!$J$27,$H95='Auto Responses'!$J$8),0,IF($F95=$G95,1,0)))))</f>
        <v>1</v>
      </c>
      <c r="M95" s="10" t="str">
        <f>VLOOKUP($A95,'Institution Evaluation'!$A$56:$J$346,10,0)&amp;""</f>
        <v>FALSE</v>
      </c>
      <c r="N95" s="10">
        <f t="shared" si="17"/>
        <v>0</v>
      </c>
      <c r="O95" s="124">
        <f t="shared" si="18"/>
        <v>5</v>
      </c>
      <c r="P95" s="124">
        <f t="shared" si="19"/>
        <v>5</v>
      </c>
      <c r="Q95" s="124">
        <f t="shared" si="11"/>
        <v>0</v>
      </c>
      <c r="R95" s="124">
        <f t="shared" si="20"/>
        <v>0</v>
      </c>
      <c r="S95" s="124">
        <f t="shared" si="12"/>
        <v>0</v>
      </c>
      <c r="T95" s="124">
        <f t="shared" si="13"/>
        <v>0</v>
      </c>
      <c r="U95" s="124">
        <f t="shared" si="21"/>
        <v>33</v>
      </c>
      <c r="V95" s="124">
        <f t="shared" si="14"/>
        <v>0</v>
      </c>
    </row>
    <row r="96" spans="1:22" ht="56.1">
      <c r="A96" s="10" t="str">
        <f>Questions!$A96</f>
        <v>CHNG-01</v>
      </c>
      <c r="B96" s="10" t="str">
        <f t="shared" si="15"/>
        <v>CHNG</v>
      </c>
      <c r="C96" s="10" t="str">
        <f>VLOOKUP($A96,Questions!$A$3:$L$333,2,0)&amp;""</f>
        <v>Will the institution be notified of major changes to your environment that could impact the institution's security posture?*</v>
      </c>
      <c r="D96" s="10" t="str">
        <f>VLOOKUP($A96,Questions!$A$3:$L$333,11,0)&amp;""</f>
        <v/>
      </c>
      <c r="E96" s="10" t="str">
        <f>VLOOKUP($A96,Questions!$A$3:$L$333,12,0)&amp;""</f>
        <v>Organization</v>
      </c>
      <c r="F96" s="10" t="str">
        <f>VLOOKUP($A96,'Institution Evaluation'!$A$56:$J$346,3,0)&amp;""</f>
        <v>Yes</v>
      </c>
      <c r="G96" s="10" t="str">
        <f>VLOOKUP($A96,'Institution Evaluation'!$A$56:$J$346,6,0)&amp;""</f>
        <v>Yes</v>
      </c>
      <c r="H96" s="10" t="str">
        <f>VLOOKUP($A96,'Institution Evaluation'!$A$56:$J$346,7,0)&amp;""</f>
        <v/>
      </c>
      <c r="I96" s="10" t="str">
        <f>VLOOKUP($A96,'Institution Evaluation'!$A$56:$J$346,8,0)&amp;""</f>
        <v>Critical Importance</v>
      </c>
      <c r="J96" s="10" t="str">
        <f>VLOOKUP($A96,'Institution Evaluation'!$A$56:$J$346,9,0)&amp;""</f>
        <v/>
      </c>
      <c r="K96" s="10">
        <f t="shared" si="16"/>
        <v>20</v>
      </c>
      <c r="L96" s="124">
        <f>IF($E96="Not Scored", "N/A",IF(AND($D96='Auto Responses'!$J$27,$H96=""),"N/A",IF(AND($D96='Auto Responses'!$J$27,$H96='Auto Responses'!$J$7,),1,IF(AND($D96='Auto Responses'!$J$27,$H96='Auto Responses'!$J$8),0,IF($F96=$G96,1,0)))))</f>
        <v>1</v>
      </c>
      <c r="M96" s="10" t="str">
        <f>VLOOKUP($A96,'Institution Evaluation'!$A$56:$J$346,10,0)&amp;""</f>
        <v>FALSE</v>
      </c>
      <c r="N96" s="10">
        <f t="shared" si="17"/>
        <v>1</v>
      </c>
      <c r="O96" s="124">
        <f t="shared" si="18"/>
        <v>20</v>
      </c>
      <c r="P96" s="124">
        <f t="shared" si="19"/>
        <v>20</v>
      </c>
      <c r="Q96" s="124">
        <f t="shared" si="11"/>
        <v>0</v>
      </c>
      <c r="R96" s="124">
        <f t="shared" si="20"/>
        <v>0</v>
      </c>
      <c r="S96" s="124">
        <f t="shared" si="12"/>
        <v>0</v>
      </c>
      <c r="T96" s="124">
        <f t="shared" si="13"/>
        <v>1</v>
      </c>
      <c r="U96" s="124">
        <f t="shared" si="21"/>
        <v>34</v>
      </c>
      <c r="V96" s="124">
        <f t="shared" si="14"/>
        <v>34</v>
      </c>
    </row>
    <row r="97" spans="1:22" ht="56.1">
      <c r="A97" s="10" t="str">
        <f>Questions!$A97</f>
        <v>CHNG-02</v>
      </c>
      <c r="B97" s="10" t="str">
        <f t="shared" si="15"/>
        <v>CHNG</v>
      </c>
      <c r="C97" s="10" t="str">
        <f>VLOOKUP($A97,Questions!$A$3:$L$333,2,0)&amp;""</f>
        <v>Does the system support client customizations from one release to another?*</v>
      </c>
      <c r="D97" s="10" t="str">
        <f>VLOOKUP($A97,Questions!$A$3:$L$333,11,0)&amp;""</f>
        <v/>
      </c>
      <c r="E97" s="10" t="str">
        <f>VLOOKUP($A97,Questions!$A$3:$L$333,12,0)&amp;""</f>
        <v>Organization</v>
      </c>
      <c r="F97" s="10" t="str">
        <f>VLOOKUP($A97,'Institution Evaluation'!$A$56:$J$346,3,0)&amp;""</f>
        <v>Yes</v>
      </c>
      <c r="G97" s="10" t="str">
        <f>VLOOKUP($A97,'Institution Evaluation'!$A$56:$J$346,6,0)&amp;""</f>
        <v>Yes</v>
      </c>
      <c r="H97" s="10" t="str">
        <f>VLOOKUP($A97,'Institution Evaluation'!$A$56:$J$346,7,0)&amp;""</f>
        <v/>
      </c>
      <c r="I97" s="10" t="str">
        <f>VLOOKUP($A97,'Institution Evaluation'!$A$56:$J$346,8,0)&amp;""</f>
        <v>Critical Importance</v>
      </c>
      <c r="J97" s="10" t="str">
        <f>VLOOKUP($A97,'Institution Evaluation'!$A$56:$J$346,9,0)&amp;""</f>
        <v/>
      </c>
      <c r="K97" s="10">
        <f t="shared" si="16"/>
        <v>20</v>
      </c>
      <c r="L97" s="124">
        <f>IF($E97="Not Scored", "N/A",IF(AND($D97='Auto Responses'!$J$27,$H97=""),"N/A",IF(AND($D97='Auto Responses'!$J$27,$H97='Auto Responses'!$J$7,),1,IF(AND($D97='Auto Responses'!$J$27,$H97='Auto Responses'!$J$8),0,IF($F97=$G97,1,0)))))</f>
        <v>1</v>
      </c>
      <c r="M97" s="10" t="str">
        <f>VLOOKUP($A97,'Institution Evaluation'!$A$56:$J$346,10,0)&amp;""</f>
        <v>FALSE</v>
      </c>
      <c r="N97" s="10">
        <f t="shared" si="17"/>
        <v>1</v>
      </c>
      <c r="O97" s="124">
        <f t="shared" si="18"/>
        <v>20</v>
      </c>
      <c r="P97" s="124">
        <f t="shared" si="19"/>
        <v>20</v>
      </c>
      <c r="Q97" s="124">
        <f t="shared" si="11"/>
        <v>0</v>
      </c>
      <c r="R97" s="124">
        <f t="shared" si="20"/>
        <v>0</v>
      </c>
      <c r="S97" s="124">
        <f t="shared" si="12"/>
        <v>0</v>
      </c>
      <c r="T97" s="124">
        <f t="shared" si="13"/>
        <v>1</v>
      </c>
      <c r="U97" s="124">
        <f t="shared" si="21"/>
        <v>35</v>
      </c>
      <c r="V97" s="124">
        <f t="shared" si="14"/>
        <v>35</v>
      </c>
    </row>
    <row r="98" spans="1:22" ht="56.1">
      <c r="A98" s="10" t="str">
        <f>Questions!$A98</f>
        <v>CHNG-03</v>
      </c>
      <c r="B98" s="10" t="str">
        <f t="shared" si="15"/>
        <v>CHNG</v>
      </c>
      <c r="C98" s="10" t="str">
        <f>VLOOKUP($A98,Questions!$A$3:$L$333,2,0)&amp;""</f>
        <v>Do you have an implemented system configuration management process (e.g.,secure "gold" images, etc.)?*</v>
      </c>
      <c r="D98" s="10" t="str">
        <f>VLOOKUP($A98,Questions!$A$3:$L$333,11,0)&amp;""</f>
        <v/>
      </c>
      <c r="E98" s="10" t="str">
        <f>VLOOKUP($A98,Questions!$A$3:$L$333,12,0)&amp;""</f>
        <v>Organization</v>
      </c>
      <c r="F98" s="10" t="str">
        <f>VLOOKUP($A98,'Institution Evaluation'!$A$56:$J$346,3,0)&amp;""</f>
        <v>Yes</v>
      </c>
      <c r="G98" s="10" t="str">
        <f>VLOOKUP($A98,'Institution Evaluation'!$A$56:$J$346,6,0)&amp;""</f>
        <v>Yes</v>
      </c>
      <c r="H98" s="10" t="str">
        <f>VLOOKUP($A98,'Institution Evaluation'!$A$56:$J$346,7,0)&amp;""</f>
        <v/>
      </c>
      <c r="I98" s="10" t="str">
        <f>VLOOKUP($A98,'Institution Evaluation'!$A$56:$J$346,8,0)&amp;""</f>
        <v>Critical Importance</v>
      </c>
      <c r="J98" s="10" t="str">
        <f>VLOOKUP($A98,'Institution Evaluation'!$A$56:$J$346,9,0)&amp;""</f>
        <v/>
      </c>
      <c r="K98" s="10">
        <f t="shared" si="16"/>
        <v>20</v>
      </c>
      <c r="L98" s="124">
        <f>IF($E98="Not Scored", "N/A",IF(AND($D98='Auto Responses'!$J$27,$H98=""),"N/A",IF(AND($D98='Auto Responses'!$J$27,$H98='Auto Responses'!$J$7,),1,IF(AND($D98='Auto Responses'!$J$27,$H98='Auto Responses'!$J$8),0,IF($F98=$G98,1,0)))))</f>
        <v>1</v>
      </c>
      <c r="M98" s="10" t="str">
        <f>VLOOKUP($A98,'Institution Evaluation'!$A$56:$J$346,10,0)&amp;""</f>
        <v>FALSE</v>
      </c>
      <c r="N98" s="10">
        <f t="shared" si="17"/>
        <v>1</v>
      </c>
      <c r="O98" s="124">
        <f t="shared" si="18"/>
        <v>20</v>
      </c>
      <c r="P98" s="124">
        <f t="shared" si="19"/>
        <v>20</v>
      </c>
      <c r="Q98" s="124">
        <f t="shared" si="11"/>
        <v>0</v>
      </c>
      <c r="R98" s="124">
        <f t="shared" si="20"/>
        <v>0</v>
      </c>
      <c r="S98" s="124">
        <f t="shared" si="12"/>
        <v>0</v>
      </c>
      <c r="T98" s="124">
        <f t="shared" si="13"/>
        <v>1</v>
      </c>
      <c r="U98" s="124">
        <f t="shared" si="21"/>
        <v>36</v>
      </c>
      <c r="V98" s="124">
        <f t="shared" si="14"/>
        <v>36</v>
      </c>
    </row>
    <row r="99" spans="1:22" ht="56.1">
      <c r="A99" s="10" t="str">
        <f>Questions!$A99</f>
        <v>CHNG-04</v>
      </c>
      <c r="B99" s="10" t="str">
        <f t="shared" si="15"/>
        <v>CHNG</v>
      </c>
      <c r="C99" s="10" t="str">
        <f>VLOOKUP($A99,Questions!$A$3:$L$333,2,0)&amp;""</f>
        <v>Do you have a documented change management process?</v>
      </c>
      <c r="D99" s="10" t="str">
        <f>VLOOKUP($A99,Questions!$A$3:$L$333,11,0)&amp;""</f>
        <v/>
      </c>
      <c r="E99" s="10" t="str">
        <f>VLOOKUP($A99,Questions!$A$3:$L$333,12,0)&amp;""</f>
        <v>Organization</v>
      </c>
      <c r="F99" s="10" t="str">
        <f>VLOOKUP($A99,'Institution Evaluation'!$A$56:$J$346,3,0)&amp;""</f>
        <v>Yes</v>
      </c>
      <c r="G99" s="10" t="str">
        <f>VLOOKUP($A99,'Institution Evaluation'!$A$56:$J$346,6,0)&amp;""</f>
        <v>Yes</v>
      </c>
      <c r="H99" s="10" t="str">
        <f>VLOOKUP($A99,'Institution Evaluation'!$A$56:$J$346,7,0)&amp;""</f>
        <v/>
      </c>
      <c r="I99" s="10" t="str">
        <f>VLOOKUP($A99,'Institution Evaluation'!$A$56:$J$346,8,0)&amp;""</f>
        <v>Standard Importance</v>
      </c>
      <c r="J99" s="10" t="str">
        <f>VLOOKUP($A99,'Institution Evaluation'!$A$56:$J$346,9,0)&amp;""</f>
        <v/>
      </c>
      <c r="K99" s="10">
        <f t="shared" si="16"/>
        <v>10</v>
      </c>
      <c r="L99" s="124">
        <f>IF($E99="Not Scored", "N/A",IF(AND($D99='Auto Responses'!$J$27,$H99=""),"N/A",IF(AND($D99='Auto Responses'!$J$27,$H99='Auto Responses'!$J$7,),1,IF(AND($D99='Auto Responses'!$J$27,$H99='Auto Responses'!$J$8),0,IF($F99=$G99,1,0)))))</f>
        <v>1</v>
      </c>
      <c r="M99" s="10" t="str">
        <f>VLOOKUP($A99,'Institution Evaluation'!$A$56:$J$346,10,0)&amp;""</f>
        <v>FALSE</v>
      </c>
      <c r="N99" s="10">
        <f t="shared" si="17"/>
        <v>0</v>
      </c>
      <c r="O99" s="124">
        <f t="shared" si="18"/>
        <v>10</v>
      </c>
      <c r="P99" s="124">
        <f t="shared" ref="P99:P130" si="22">IF(OR($O99="N/A",$L99="N/A"),"N/A",$O99*$L99)</f>
        <v>10</v>
      </c>
      <c r="Q99" s="124">
        <f t="shared" si="11"/>
        <v>0</v>
      </c>
      <c r="R99" s="124">
        <f t="shared" si="20"/>
        <v>0</v>
      </c>
      <c r="S99" s="124">
        <f t="shared" si="12"/>
        <v>0</v>
      </c>
      <c r="T99" s="124">
        <f t="shared" si="13"/>
        <v>0</v>
      </c>
      <c r="U99" s="124">
        <f t="shared" si="21"/>
        <v>36</v>
      </c>
      <c r="V99" s="124">
        <f t="shared" si="14"/>
        <v>0</v>
      </c>
    </row>
    <row r="100" spans="1:22" ht="56.1">
      <c r="A100" s="10" t="str">
        <f>Questions!$A100</f>
        <v>CHNG-05</v>
      </c>
      <c r="B100" s="10" t="str">
        <f t="shared" si="15"/>
        <v>CHNG</v>
      </c>
      <c r="C100" s="10" t="str">
        <f>VLOOKUP($A100,Questions!$A$3:$L$333,2,0)&amp;""</f>
        <v>Does your change management process minimally include authorization, impact analysis, testing, and validation before moving changes to production?</v>
      </c>
      <c r="D100" s="10" t="str">
        <f>VLOOKUP($A100,Questions!$A$3:$L$333,11,0)&amp;""</f>
        <v/>
      </c>
      <c r="E100" s="10" t="str">
        <f>VLOOKUP($A100,Questions!$A$3:$L$333,12,0)&amp;""</f>
        <v>Organization</v>
      </c>
      <c r="F100" s="10" t="str">
        <f>VLOOKUP($A100,'Institution Evaluation'!$A$56:$J$346,3,0)&amp;""</f>
        <v>Yes</v>
      </c>
      <c r="G100" s="10" t="str">
        <f>VLOOKUP($A100,'Institution Evaluation'!$A$56:$J$346,6,0)&amp;""</f>
        <v>Yes</v>
      </c>
      <c r="H100" s="10" t="str">
        <f>VLOOKUP($A100,'Institution Evaluation'!$A$56:$J$346,7,0)&amp;""</f>
        <v/>
      </c>
      <c r="I100" s="10" t="str">
        <f>VLOOKUP($A100,'Institution Evaluation'!$A$56:$J$346,8,0)&amp;""</f>
        <v>Standard Importance</v>
      </c>
      <c r="J100" s="10" t="str">
        <f>VLOOKUP($A100,'Institution Evaluation'!$A$56:$J$346,9,0)&amp;""</f>
        <v/>
      </c>
      <c r="K100" s="10">
        <f t="shared" si="16"/>
        <v>10</v>
      </c>
      <c r="L100" s="124">
        <f>IF($E100="Not Scored", "N/A",IF(AND($D100='Auto Responses'!$J$27,$H100=""),"N/A",IF(AND($D100='Auto Responses'!$J$27,$H100='Auto Responses'!$J$7,),1,IF(AND($D100='Auto Responses'!$J$27,$H100='Auto Responses'!$J$8),0,IF($F100=$G100,1,0)))))</f>
        <v>1</v>
      </c>
      <c r="M100" s="10" t="str">
        <f>VLOOKUP($A100,'Institution Evaluation'!$A$56:$J$346,10,0)&amp;""</f>
        <v>FALSE</v>
      </c>
      <c r="N100" s="10">
        <f t="shared" si="17"/>
        <v>0</v>
      </c>
      <c r="O100" s="124">
        <f t="shared" si="18"/>
        <v>10</v>
      </c>
      <c r="P100" s="124">
        <f t="shared" si="22"/>
        <v>10</v>
      </c>
      <c r="Q100" s="124">
        <f t="shared" si="11"/>
        <v>0</v>
      </c>
      <c r="R100" s="124">
        <f t="shared" si="20"/>
        <v>0</v>
      </c>
      <c r="S100" s="124">
        <f t="shared" si="12"/>
        <v>0</v>
      </c>
      <c r="T100" s="124">
        <f t="shared" si="13"/>
        <v>0</v>
      </c>
      <c r="U100" s="124">
        <f t="shared" si="21"/>
        <v>36</v>
      </c>
      <c r="V100" s="124">
        <f t="shared" si="14"/>
        <v>0</v>
      </c>
    </row>
    <row r="101" spans="1:22" ht="56.1">
      <c r="A101" s="10" t="str">
        <f>Questions!$A101</f>
        <v>CHNG-06</v>
      </c>
      <c r="B101" s="10" t="str">
        <f t="shared" si="15"/>
        <v>CHNG</v>
      </c>
      <c r="C101" s="10" t="str">
        <f>VLOOKUP($A101,Questions!$A$3:$L$333,2,0)&amp;""</f>
        <v>Does your change management process verify that all required third-party libraries and dependencies are still supported with each major change?</v>
      </c>
      <c r="D101" s="10" t="str">
        <f>VLOOKUP($A101,Questions!$A$3:$L$333,11,0)&amp;""</f>
        <v/>
      </c>
      <c r="E101" s="10" t="str">
        <f>VLOOKUP($A101,Questions!$A$3:$L$333,12,0)&amp;""</f>
        <v>Organization</v>
      </c>
      <c r="F101" s="10" t="str">
        <f>VLOOKUP($A101,'Institution Evaluation'!$A$56:$J$346,3,0)&amp;""</f>
        <v>Yes</v>
      </c>
      <c r="G101" s="10" t="str">
        <f>VLOOKUP($A101,'Institution Evaluation'!$A$56:$J$346,6,0)&amp;""</f>
        <v>Yes</v>
      </c>
      <c r="H101" s="10" t="str">
        <f>VLOOKUP($A101,'Institution Evaluation'!$A$56:$J$346,7,0)&amp;""</f>
        <v/>
      </c>
      <c r="I101" s="10" t="str">
        <f>VLOOKUP($A101,'Institution Evaluation'!$A$56:$J$346,8,0)&amp;""</f>
        <v>Standard Importance</v>
      </c>
      <c r="J101" s="10" t="str">
        <f>VLOOKUP($A101,'Institution Evaluation'!$A$56:$J$346,9,0)&amp;""</f>
        <v/>
      </c>
      <c r="K101" s="10">
        <f t="shared" si="16"/>
        <v>10</v>
      </c>
      <c r="L101" s="124">
        <f>IF($E101="Not Scored", "N/A",IF(AND($D101='Auto Responses'!$J$27,$H101=""),"N/A",IF(AND($D101='Auto Responses'!$J$27,$H101='Auto Responses'!$J$7,),1,IF(AND($D101='Auto Responses'!$J$27,$H101='Auto Responses'!$J$8),0,IF($F101=$G101,1,0)))))</f>
        <v>1</v>
      </c>
      <c r="M101" s="10" t="str">
        <f>VLOOKUP($A101,'Institution Evaluation'!$A$56:$J$346,10,0)&amp;""</f>
        <v>FALSE</v>
      </c>
      <c r="N101" s="10">
        <f t="shared" si="17"/>
        <v>0</v>
      </c>
      <c r="O101" s="124">
        <f t="shared" si="18"/>
        <v>10</v>
      </c>
      <c r="P101" s="124">
        <f t="shared" si="22"/>
        <v>10</v>
      </c>
      <c r="Q101" s="124">
        <f t="shared" si="11"/>
        <v>0</v>
      </c>
      <c r="R101" s="124">
        <f t="shared" si="20"/>
        <v>0</v>
      </c>
      <c r="S101" s="124">
        <f t="shared" si="12"/>
        <v>0</v>
      </c>
      <c r="T101" s="124">
        <f t="shared" si="13"/>
        <v>0</v>
      </c>
      <c r="U101" s="124">
        <f t="shared" si="21"/>
        <v>36</v>
      </c>
      <c r="V101" s="124">
        <f t="shared" si="14"/>
        <v>0</v>
      </c>
    </row>
    <row r="102" spans="1:22" ht="56.1">
      <c r="A102" s="10" t="str">
        <f>Questions!$A102</f>
        <v>CHNG-07</v>
      </c>
      <c r="B102" s="10" t="str">
        <f t="shared" si="15"/>
        <v>CHNG</v>
      </c>
      <c r="C102" s="10" t="str">
        <f>VLOOKUP($A102,Questions!$A$3:$L$333,2,0)&amp;""</f>
        <v>Do you have policy and procedure, currently implemented, managing how critical patches are applied to all systems and applications?</v>
      </c>
      <c r="D102" s="10" t="str">
        <f>VLOOKUP($A102,Questions!$A$3:$L$333,11,0)&amp;""</f>
        <v/>
      </c>
      <c r="E102" s="10" t="str">
        <f>VLOOKUP($A102,Questions!$A$3:$L$333,12,0)&amp;""</f>
        <v>Organization</v>
      </c>
      <c r="F102" s="10" t="str">
        <f>VLOOKUP($A102,'Institution Evaluation'!$A$56:$J$346,3,0)&amp;""</f>
        <v>Yes</v>
      </c>
      <c r="G102" s="10" t="str">
        <f>VLOOKUP($A102,'Institution Evaluation'!$A$56:$J$346,6,0)&amp;""</f>
        <v>Yes</v>
      </c>
      <c r="H102" s="10" t="str">
        <f>VLOOKUP($A102,'Institution Evaluation'!$A$56:$J$346,7,0)&amp;""</f>
        <v/>
      </c>
      <c r="I102" s="10" t="str">
        <f>VLOOKUP($A102,'Institution Evaluation'!$A$56:$J$346,8,0)&amp;""</f>
        <v>Standard Importance</v>
      </c>
      <c r="J102" s="10" t="str">
        <f>VLOOKUP($A102,'Institution Evaluation'!$A$56:$J$346,9,0)&amp;""</f>
        <v/>
      </c>
      <c r="K102" s="10">
        <f t="shared" si="16"/>
        <v>10</v>
      </c>
      <c r="L102" s="124">
        <f>IF($E102="Not Scored", "N/A",IF(AND($D102='Auto Responses'!$J$27,$H102=""),"N/A",IF(AND($D102='Auto Responses'!$J$27,$H102='Auto Responses'!$J$7,),1,IF(AND($D102='Auto Responses'!$J$27,$H102='Auto Responses'!$J$8),0,IF($F102=$G102,1,0)))))</f>
        <v>1</v>
      </c>
      <c r="M102" s="10" t="str">
        <f>VLOOKUP($A102,'Institution Evaluation'!$A$56:$J$346,10,0)&amp;""</f>
        <v>FALSE</v>
      </c>
      <c r="N102" s="10">
        <f t="shared" si="17"/>
        <v>0</v>
      </c>
      <c r="O102" s="124">
        <f t="shared" si="18"/>
        <v>10</v>
      </c>
      <c r="P102" s="124">
        <f t="shared" si="22"/>
        <v>10</v>
      </c>
      <c r="Q102" s="124">
        <f t="shared" si="11"/>
        <v>0</v>
      </c>
      <c r="R102" s="124">
        <f t="shared" si="20"/>
        <v>0</v>
      </c>
      <c r="S102" s="124">
        <f t="shared" si="12"/>
        <v>0</v>
      </c>
      <c r="T102" s="124">
        <f t="shared" si="13"/>
        <v>0</v>
      </c>
      <c r="U102" s="124">
        <f t="shared" si="21"/>
        <v>36</v>
      </c>
      <c r="V102" s="124">
        <f t="shared" si="14"/>
        <v>0</v>
      </c>
    </row>
    <row r="103" spans="1:22" ht="56.1">
      <c r="A103" s="10" t="str">
        <f>Questions!$A103</f>
        <v>CHNG-08</v>
      </c>
      <c r="B103" s="10" t="str">
        <f t="shared" si="15"/>
        <v>CHNG</v>
      </c>
      <c r="C103" s="10" t="str">
        <f>VLOOKUP($A103,Questions!$A$3:$L$333,2,0)&amp;""</f>
        <v>Have you implemented policies and procedures that guide how security risks are mitigated until patches can be applied?</v>
      </c>
      <c r="D103" s="10" t="str">
        <f>VLOOKUP($A103,Questions!$A$3:$L$333,11,0)&amp;""</f>
        <v/>
      </c>
      <c r="E103" s="10" t="str">
        <f>VLOOKUP($A103,Questions!$A$3:$L$333,12,0)&amp;""</f>
        <v>Organization</v>
      </c>
      <c r="F103" s="10" t="str">
        <f>VLOOKUP($A103,'Institution Evaluation'!$A$56:$J$346,3,0)&amp;""</f>
        <v>Yes</v>
      </c>
      <c r="G103" s="10" t="str">
        <f>VLOOKUP($A103,'Institution Evaluation'!$A$56:$J$346,6,0)&amp;""</f>
        <v>Yes</v>
      </c>
      <c r="H103" s="10" t="str">
        <f>VLOOKUP($A103,'Institution Evaluation'!$A$56:$J$346,7,0)&amp;""</f>
        <v/>
      </c>
      <c r="I103" s="10" t="str">
        <f>VLOOKUP($A103,'Institution Evaluation'!$A$56:$J$346,8,0)&amp;""</f>
        <v>Standard Importance</v>
      </c>
      <c r="J103" s="10" t="str">
        <f>VLOOKUP($A103,'Institution Evaluation'!$A$56:$J$346,9,0)&amp;""</f>
        <v/>
      </c>
      <c r="K103" s="10">
        <f t="shared" si="16"/>
        <v>10</v>
      </c>
      <c r="L103" s="124">
        <f>IF($E103="Not Scored", "N/A",IF(AND($D103='Auto Responses'!$J$27,$H103=""),"N/A",IF(AND($D103='Auto Responses'!$J$27,$H103='Auto Responses'!$J$7,),1,IF(AND($D103='Auto Responses'!$J$27,$H103='Auto Responses'!$J$8),0,IF($F103=$G103,1,0)))))</f>
        <v>1</v>
      </c>
      <c r="M103" s="10" t="str">
        <f>VLOOKUP($A103,'Institution Evaluation'!$A$56:$J$346,10,0)&amp;""</f>
        <v>FALSE</v>
      </c>
      <c r="N103" s="10">
        <f t="shared" si="17"/>
        <v>0</v>
      </c>
      <c r="O103" s="124">
        <f t="shared" si="18"/>
        <v>10</v>
      </c>
      <c r="P103" s="124">
        <f t="shared" si="22"/>
        <v>10</v>
      </c>
      <c r="Q103" s="124">
        <f t="shared" si="11"/>
        <v>0</v>
      </c>
      <c r="R103" s="124">
        <f t="shared" si="20"/>
        <v>0</v>
      </c>
      <c r="S103" s="124">
        <f t="shared" si="12"/>
        <v>0</v>
      </c>
      <c r="T103" s="124">
        <f t="shared" si="13"/>
        <v>0</v>
      </c>
      <c r="U103" s="124">
        <f t="shared" si="21"/>
        <v>36</v>
      </c>
      <c r="V103" s="124">
        <f t="shared" si="14"/>
        <v>0</v>
      </c>
    </row>
    <row r="104" spans="1:22" ht="56.1">
      <c r="A104" s="10" t="str">
        <f>Questions!$A104</f>
        <v>CHNG-09</v>
      </c>
      <c r="B104" s="10" t="str">
        <f t="shared" si="15"/>
        <v>CHNG</v>
      </c>
      <c r="C104" s="10" t="str">
        <f>VLOOKUP($A104,Questions!$A$3:$L$333,2,0)&amp;""</f>
        <v>Do clients have the option to not participate in or postpone an upgrade to a new release?</v>
      </c>
      <c r="D104" s="10" t="str">
        <f>VLOOKUP($A104,Questions!$A$3:$L$333,11,0)&amp;""</f>
        <v/>
      </c>
      <c r="E104" s="10" t="str">
        <f>VLOOKUP($A104,Questions!$A$3:$L$333,12,0)&amp;""</f>
        <v>Organization</v>
      </c>
      <c r="F104" s="10" t="str">
        <f>VLOOKUP($A104,'Institution Evaluation'!$A$56:$J$346,3,0)&amp;""</f>
        <v>Yes</v>
      </c>
      <c r="G104" s="10" t="str">
        <f>VLOOKUP($A104,'Institution Evaluation'!$A$56:$J$346,6,0)&amp;""</f>
        <v>Yes</v>
      </c>
      <c r="H104" s="10" t="str">
        <f>VLOOKUP($A104,'Institution Evaluation'!$A$56:$J$346,7,0)&amp;""</f>
        <v/>
      </c>
      <c r="I104" s="10" t="str">
        <f>VLOOKUP($A104,'Institution Evaluation'!$A$56:$J$346,8,0)&amp;""</f>
        <v>Minor Importance</v>
      </c>
      <c r="J104" s="10" t="str">
        <f>VLOOKUP($A104,'Institution Evaluation'!$A$56:$J$346,9,0)&amp;""</f>
        <v/>
      </c>
      <c r="K104" s="10">
        <f t="shared" si="16"/>
        <v>5</v>
      </c>
      <c r="L104" s="124">
        <f>IF($E104="Not Scored", "N/A",IF(AND($D104='Auto Responses'!$J$27,$H104=""),"N/A",IF(AND($D104='Auto Responses'!$J$27,$H104='Auto Responses'!$J$7,),1,IF(AND($D104='Auto Responses'!$J$27,$H104='Auto Responses'!$J$8),0,IF($F104=$G104,1,0)))))</f>
        <v>1</v>
      </c>
      <c r="M104" s="10" t="str">
        <f>VLOOKUP($A104,'Institution Evaluation'!$A$56:$J$346,10,0)&amp;""</f>
        <v>FALSE</v>
      </c>
      <c r="N104" s="10">
        <f t="shared" si="17"/>
        <v>0</v>
      </c>
      <c r="O104" s="124">
        <f t="shared" si="18"/>
        <v>5</v>
      </c>
      <c r="P104" s="124">
        <f t="shared" si="22"/>
        <v>5</v>
      </c>
      <c r="Q104" s="124">
        <f t="shared" si="11"/>
        <v>0</v>
      </c>
      <c r="R104" s="124">
        <f t="shared" si="20"/>
        <v>0</v>
      </c>
      <c r="S104" s="124">
        <f t="shared" si="12"/>
        <v>0</v>
      </c>
      <c r="T104" s="124">
        <f t="shared" si="13"/>
        <v>0</v>
      </c>
      <c r="U104" s="124">
        <f t="shared" si="21"/>
        <v>36</v>
      </c>
      <c r="V104" s="124">
        <f t="shared" si="14"/>
        <v>0</v>
      </c>
    </row>
    <row r="105" spans="1:22" ht="56.1">
      <c r="A105" s="10" t="str">
        <f>Questions!$A105</f>
        <v>CHNG-10</v>
      </c>
      <c r="B105" s="10" t="str">
        <f t="shared" si="15"/>
        <v>CHNG</v>
      </c>
      <c r="C105" s="10" t="str">
        <f>VLOOKUP($A105,Questions!$A$3:$L$333,2,0)&amp;""</f>
        <v>Do you have a fully implemented solution support strategy that defines how many concurrent versions you support?</v>
      </c>
      <c r="D105" s="10" t="str">
        <f>VLOOKUP($A105,Questions!$A$3:$L$333,11,0)&amp;""</f>
        <v/>
      </c>
      <c r="E105" s="10" t="str">
        <f>VLOOKUP($A105,Questions!$A$3:$L$333,12,0)&amp;""</f>
        <v>Organization</v>
      </c>
      <c r="F105" s="10" t="str">
        <f>VLOOKUP($A105,'Institution Evaluation'!$A$56:$J$346,3,0)&amp;""</f>
        <v>Yes</v>
      </c>
      <c r="G105" s="10" t="str">
        <f>VLOOKUP($A105,'Institution Evaluation'!$A$56:$J$346,6,0)&amp;""</f>
        <v>Yes</v>
      </c>
      <c r="H105" s="10" t="str">
        <f>VLOOKUP($A105,'Institution Evaluation'!$A$56:$J$346,7,0)&amp;""</f>
        <v/>
      </c>
      <c r="I105" s="10" t="str">
        <f>VLOOKUP($A105,'Institution Evaluation'!$A$56:$J$346,8,0)&amp;""</f>
        <v>Minor Importance</v>
      </c>
      <c r="J105" s="10" t="str">
        <f>VLOOKUP($A105,'Institution Evaluation'!$A$56:$J$346,9,0)&amp;""</f>
        <v/>
      </c>
      <c r="K105" s="10">
        <f t="shared" si="16"/>
        <v>5</v>
      </c>
      <c r="L105" s="124">
        <f>IF($E105="Not Scored", "N/A",IF(AND($D105='Auto Responses'!$J$27,$H105=""),"N/A",IF(AND($D105='Auto Responses'!$J$27,$H105='Auto Responses'!$J$7,),1,IF(AND($D105='Auto Responses'!$J$27,$H105='Auto Responses'!$J$8),0,IF($F105=$G105,1,0)))))</f>
        <v>1</v>
      </c>
      <c r="M105" s="10" t="str">
        <f>VLOOKUP($A105,'Institution Evaluation'!$A$56:$J$346,10,0)&amp;""</f>
        <v>FALSE</v>
      </c>
      <c r="N105" s="10">
        <f t="shared" si="17"/>
        <v>0</v>
      </c>
      <c r="O105" s="124">
        <f t="shared" si="18"/>
        <v>5</v>
      </c>
      <c r="P105" s="124">
        <f t="shared" si="22"/>
        <v>5</v>
      </c>
      <c r="Q105" s="124">
        <f t="shared" si="11"/>
        <v>0</v>
      </c>
      <c r="R105" s="124">
        <f t="shared" si="20"/>
        <v>0</v>
      </c>
      <c r="S105" s="124">
        <f t="shared" si="12"/>
        <v>0</v>
      </c>
      <c r="T105" s="124">
        <f t="shared" si="13"/>
        <v>0</v>
      </c>
      <c r="U105" s="124">
        <f t="shared" si="21"/>
        <v>36</v>
      </c>
      <c r="V105" s="124">
        <f t="shared" si="14"/>
        <v>0</v>
      </c>
    </row>
    <row r="106" spans="1:22" ht="56.1">
      <c r="A106" s="10" t="str">
        <f>Questions!$A106</f>
        <v>CHNG-11</v>
      </c>
      <c r="B106" s="10" t="str">
        <f t="shared" si="15"/>
        <v>CHNG</v>
      </c>
      <c r="C106" s="10" t="str">
        <f>VLOOKUP($A106,Questions!$A$3:$L$333,2,0)&amp;""</f>
        <v>Do you have a release schedule for product updates?</v>
      </c>
      <c r="D106" s="10" t="str">
        <f>VLOOKUP($A106,Questions!$A$3:$L$333,11,0)&amp;""</f>
        <v/>
      </c>
      <c r="E106" s="10" t="str">
        <f>VLOOKUP($A106,Questions!$A$3:$L$333,12,0)&amp;""</f>
        <v>Organization</v>
      </c>
      <c r="F106" s="10" t="str">
        <f>VLOOKUP($A106,'Institution Evaluation'!$A$56:$J$346,3,0)&amp;""</f>
        <v>Yes</v>
      </c>
      <c r="G106" s="10" t="str">
        <f>VLOOKUP($A106,'Institution Evaluation'!$A$56:$J$346,6,0)&amp;""</f>
        <v>Yes</v>
      </c>
      <c r="H106" s="10" t="str">
        <f>VLOOKUP($A106,'Institution Evaluation'!$A$56:$J$346,7,0)&amp;""</f>
        <v/>
      </c>
      <c r="I106" s="10" t="str">
        <f>VLOOKUP($A106,'Institution Evaluation'!$A$56:$J$346,8,0)&amp;""</f>
        <v>Minor Importance</v>
      </c>
      <c r="J106" s="10" t="str">
        <f>VLOOKUP($A106,'Institution Evaluation'!$A$56:$J$346,9,0)&amp;""</f>
        <v/>
      </c>
      <c r="K106" s="10">
        <f t="shared" si="16"/>
        <v>5</v>
      </c>
      <c r="L106" s="124">
        <f>IF($E106="Not Scored", "N/A",IF(AND($D106='Auto Responses'!$J$27,$H106=""),"N/A",IF(AND($D106='Auto Responses'!$J$27,$H106='Auto Responses'!$J$7,),1,IF(AND($D106='Auto Responses'!$J$27,$H106='Auto Responses'!$J$8),0,IF($F106=$G106,1,0)))))</f>
        <v>1</v>
      </c>
      <c r="M106" s="10" t="str">
        <f>VLOOKUP($A106,'Institution Evaluation'!$A$56:$J$346,10,0)&amp;""</f>
        <v>FALSE</v>
      </c>
      <c r="N106" s="10">
        <f t="shared" si="17"/>
        <v>0</v>
      </c>
      <c r="O106" s="124">
        <f t="shared" si="18"/>
        <v>5</v>
      </c>
      <c r="P106" s="124">
        <f t="shared" si="22"/>
        <v>5</v>
      </c>
      <c r="Q106" s="124">
        <f t="shared" si="11"/>
        <v>0</v>
      </c>
      <c r="R106" s="124">
        <f t="shared" si="20"/>
        <v>0</v>
      </c>
      <c r="S106" s="124">
        <f t="shared" si="12"/>
        <v>0</v>
      </c>
      <c r="T106" s="124">
        <f t="shared" si="13"/>
        <v>0</v>
      </c>
      <c r="U106" s="124">
        <f t="shared" si="21"/>
        <v>36</v>
      </c>
      <c r="V106" s="124">
        <f t="shared" si="14"/>
        <v>0</v>
      </c>
    </row>
    <row r="107" spans="1:22" ht="56.1">
      <c r="A107" s="10" t="str">
        <f>Questions!$A107</f>
        <v>CHNG-12</v>
      </c>
      <c r="B107" s="10" t="str">
        <f t="shared" si="15"/>
        <v>CHNG</v>
      </c>
      <c r="C107" s="10" t="str">
        <f>VLOOKUP($A107,Questions!$A$3:$L$333,2,0)&amp;""</f>
        <v>Do you have a technology roadmap, for at least the next two years, for enhancements and bug fixes for the solution being assessed?</v>
      </c>
      <c r="D107" s="10" t="str">
        <f>VLOOKUP($A107,Questions!$A$3:$L$333,11,0)&amp;""</f>
        <v/>
      </c>
      <c r="E107" s="10" t="str">
        <f>VLOOKUP($A107,Questions!$A$3:$L$333,12,0)&amp;""</f>
        <v>Organization</v>
      </c>
      <c r="F107" s="10" t="str">
        <f>VLOOKUP($A107,'Institution Evaluation'!$A$56:$J$346,3,0)&amp;""</f>
        <v>Yes</v>
      </c>
      <c r="G107" s="10" t="str">
        <f>VLOOKUP($A107,'Institution Evaluation'!$A$56:$J$346,6,0)&amp;""</f>
        <v>Yes</v>
      </c>
      <c r="H107" s="10" t="str">
        <f>VLOOKUP($A107,'Institution Evaluation'!$A$56:$J$346,7,0)&amp;""</f>
        <v/>
      </c>
      <c r="I107" s="10" t="str">
        <f>VLOOKUP($A107,'Institution Evaluation'!$A$56:$J$346,8,0)&amp;""</f>
        <v>Minor Importance</v>
      </c>
      <c r="J107" s="10" t="str">
        <f>VLOOKUP($A107,'Institution Evaluation'!$A$56:$J$346,9,0)&amp;""</f>
        <v/>
      </c>
      <c r="K107" s="10">
        <f t="shared" si="16"/>
        <v>5</v>
      </c>
      <c r="L107" s="124">
        <f>IF($E107="Not Scored", "N/A",IF(AND($D107='Auto Responses'!$J$27,$H107=""),"N/A",IF(AND($D107='Auto Responses'!$J$27,$H107='Auto Responses'!$J$7,),1,IF(AND($D107='Auto Responses'!$J$27,$H107='Auto Responses'!$J$8),0,IF($F107=$G107,1,0)))))</f>
        <v>1</v>
      </c>
      <c r="M107" s="10" t="str">
        <f>VLOOKUP($A107,'Institution Evaluation'!$A$56:$J$346,10,0)&amp;""</f>
        <v>FALSE</v>
      </c>
      <c r="N107" s="10">
        <f t="shared" si="17"/>
        <v>0</v>
      </c>
      <c r="O107" s="124">
        <f t="shared" si="18"/>
        <v>5</v>
      </c>
      <c r="P107" s="124">
        <f t="shared" si="22"/>
        <v>5</v>
      </c>
      <c r="Q107" s="124">
        <f t="shared" si="11"/>
        <v>0</v>
      </c>
      <c r="R107" s="124">
        <f t="shared" si="20"/>
        <v>0</v>
      </c>
      <c r="S107" s="124">
        <f t="shared" si="12"/>
        <v>0</v>
      </c>
      <c r="T107" s="124">
        <f t="shared" si="13"/>
        <v>0</v>
      </c>
      <c r="U107" s="124">
        <f t="shared" si="21"/>
        <v>36</v>
      </c>
      <c r="V107" s="124">
        <f t="shared" si="14"/>
        <v>0</v>
      </c>
    </row>
    <row r="108" spans="1:22" ht="56.1">
      <c r="A108" s="10" t="str">
        <f>Questions!$A108</f>
        <v>CHNG-13</v>
      </c>
      <c r="B108" s="10" t="str">
        <f t="shared" si="15"/>
        <v>CHNG</v>
      </c>
      <c r="C108" s="10" t="str">
        <f>VLOOKUP($A108,Questions!$A$3:$L$333,2,0)&amp;""</f>
        <v>Can solution updates be completed without institutional involvement (i.e., technically or organizationally)?</v>
      </c>
      <c r="D108" s="10" t="str">
        <f>VLOOKUP($A108,Questions!$A$3:$L$333,11,0)&amp;""</f>
        <v/>
      </c>
      <c r="E108" s="10" t="str">
        <f>VLOOKUP($A108,Questions!$A$3:$L$333,12,0)&amp;""</f>
        <v>Organization</v>
      </c>
      <c r="F108" s="10" t="str">
        <f>VLOOKUP($A108,'Institution Evaluation'!$A$56:$J$346,3,0)&amp;""</f>
        <v>Yes</v>
      </c>
      <c r="G108" s="10" t="str">
        <f>VLOOKUP($A108,'Institution Evaluation'!$A$56:$J$346,6,0)&amp;""</f>
        <v>Yes</v>
      </c>
      <c r="H108" s="10" t="str">
        <f>VLOOKUP($A108,'Institution Evaluation'!$A$56:$J$346,7,0)&amp;""</f>
        <v/>
      </c>
      <c r="I108" s="10" t="str">
        <f>VLOOKUP($A108,'Institution Evaluation'!$A$56:$J$346,8,0)&amp;""</f>
        <v>Minor Importance</v>
      </c>
      <c r="J108" s="10" t="str">
        <f>VLOOKUP($A108,'Institution Evaluation'!$A$56:$J$346,9,0)&amp;""</f>
        <v/>
      </c>
      <c r="K108" s="10">
        <f t="shared" si="16"/>
        <v>5</v>
      </c>
      <c r="L108" s="124">
        <f>IF($E108="Not Scored", "N/A",IF(AND($D108='Auto Responses'!$J$27,$H108=""),"N/A",IF(AND($D108='Auto Responses'!$J$27,$H108='Auto Responses'!$J$7,),1,IF(AND($D108='Auto Responses'!$J$27,$H108='Auto Responses'!$J$8),0,IF($F108=$G108,1,0)))))</f>
        <v>1</v>
      </c>
      <c r="M108" s="10" t="str">
        <f>VLOOKUP($A108,'Institution Evaluation'!$A$56:$J$346,10,0)&amp;""</f>
        <v>FALSE</v>
      </c>
      <c r="N108" s="10">
        <f t="shared" si="17"/>
        <v>0</v>
      </c>
      <c r="O108" s="124">
        <f t="shared" si="18"/>
        <v>5</v>
      </c>
      <c r="P108" s="124">
        <f t="shared" si="22"/>
        <v>5</v>
      </c>
      <c r="Q108" s="124">
        <f t="shared" si="11"/>
        <v>0</v>
      </c>
      <c r="R108" s="124">
        <f t="shared" si="20"/>
        <v>0</v>
      </c>
      <c r="S108" s="124">
        <f t="shared" si="12"/>
        <v>0</v>
      </c>
      <c r="T108" s="124">
        <f t="shared" si="13"/>
        <v>0</v>
      </c>
      <c r="U108" s="124">
        <f t="shared" si="21"/>
        <v>36</v>
      </c>
      <c r="V108" s="124">
        <f t="shared" si="14"/>
        <v>0</v>
      </c>
    </row>
    <row r="109" spans="1:22" ht="56.1">
      <c r="A109" s="10" t="str">
        <f>Questions!$A109</f>
        <v>CHNG-14</v>
      </c>
      <c r="B109" s="10" t="str">
        <f t="shared" si="15"/>
        <v>CHNG</v>
      </c>
      <c r="C109" s="10" t="str">
        <f>VLOOKUP($A109,Questions!$A$3:$L$333,2,0)&amp;""</f>
        <v>Are upgrades or system changes installed during off-peak hours or in a manner that does not impact the customer?</v>
      </c>
      <c r="D109" s="10" t="str">
        <f>VLOOKUP($A109,Questions!$A$3:$L$333,11,0)&amp;""</f>
        <v/>
      </c>
      <c r="E109" s="10" t="str">
        <f>VLOOKUP($A109,Questions!$A$3:$L$333,12,0)&amp;""</f>
        <v>Organization</v>
      </c>
      <c r="F109" s="10" t="str">
        <f>VLOOKUP($A109,'Institution Evaluation'!$A$56:$J$346,3,0)&amp;""</f>
        <v>Yes</v>
      </c>
      <c r="G109" s="10" t="str">
        <f>VLOOKUP($A109,'Institution Evaluation'!$A$56:$J$346,6,0)&amp;""</f>
        <v>Yes</v>
      </c>
      <c r="H109" s="10" t="str">
        <f>VLOOKUP($A109,'Institution Evaluation'!$A$56:$J$346,7,0)&amp;""</f>
        <v/>
      </c>
      <c r="I109" s="10" t="str">
        <f>VLOOKUP($A109,'Institution Evaluation'!$A$56:$J$346,8,0)&amp;""</f>
        <v>Minor Importance</v>
      </c>
      <c r="J109" s="10" t="str">
        <f>VLOOKUP($A109,'Institution Evaluation'!$A$56:$J$346,9,0)&amp;""</f>
        <v/>
      </c>
      <c r="K109" s="10">
        <f t="shared" si="16"/>
        <v>5</v>
      </c>
      <c r="L109" s="124">
        <f>IF($E109="Not Scored", "N/A",IF(AND($D109='Auto Responses'!$J$27,$H109=""),"N/A",IF(AND($D109='Auto Responses'!$J$27,$H109='Auto Responses'!$J$7,),1,IF(AND($D109='Auto Responses'!$J$27,$H109='Auto Responses'!$J$8),0,IF($F109=$G109,1,0)))))</f>
        <v>1</v>
      </c>
      <c r="M109" s="10" t="str">
        <f>VLOOKUP($A109,'Institution Evaluation'!$A$56:$J$346,10,0)&amp;""</f>
        <v>FALSE</v>
      </c>
      <c r="N109" s="10">
        <f t="shared" si="17"/>
        <v>0</v>
      </c>
      <c r="O109" s="124">
        <f t="shared" si="18"/>
        <v>5</v>
      </c>
      <c r="P109" s="124">
        <f t="shared" si="22"/>
        <v>5</v>
      </c>
      <c r="Q109" s="124">
        <f t="shared" si="11"/>
        <v>0</v>
      </c>
      <c r="R109" s="124">
        <f t="shared" si="20"/>
        <v>0</v>
      </c>
      <c r="S109" s="124">
        <f t="shared" si="12"/>
        <v>0</v>
      </c>
      <c r="T109" s="124">
        <f t="shared" si="13"/>
        <v>0</v>
      </c>
      <c r="U109" s="124">
        <f t="shared" si="21"/>
        <v>36</v>
      </c>
      <c r="V109" s="124">
        <f t="shared" si="14"/>
        <v>0</v>
      </c>
    </row>
    <row r="110" spans="1:22" ht="56.1">
      <c r="A110" s="10" t="str">
        <f>Questions!$A110</f>
        <v>CHNG-15</v>
      </c>
      <c r="B110" s="10" t="str">
        <f t="shared" si="15"/>
        <v>CHNG</v>
      </c>
      <c r="C110" s="10" t="str">
        <f>VLOOKUP($A110,Questions!$A$3:$L$333,2,0)&amp;""</f>
        <v>Do procedures exist to provide that emergency changes are documented and authorized (including after-the-fact approval)?</v>
      </c>
      <c r="D110" s="10" t="str">
        <f>VLOOKUP($A110,Questions!$A$3:$L$333,11,0)&amp;""</f>
        <v/>
      </c>
      <c r="E110" s="10" t="str">
        <f>VLOOKUP($A110,Questions!$A$3:$L$333,12,0)&amp;""</f>
        <v>Organization</v>
      </c>
      <c r="F110" s="10" t="str">
        <f>VLOOKUP($A110,'Institution Evaluation'!$A$56:$J$346,3,0)&amp;""</f>
        <v>Yes</v>
      </c>
      <c r="G110" s="10" t="str">
        <f>VLOOKUP($A110,'Institution Evaluation'!$A$56:$J$346,6,0)&amp;""</f>
        <v>Yes</v>
      </c>
      <c r="H110" s="10" t="str">
        <f>VLOOKUP($A110,'Institution Evaluation'!$A$56:$J$346,7,0)&amp;""</f>
        <v/>
      </c>
      <c r="I110" s="10" t="str">
        <f>VLOOKUP($A110,'Institution Evaluation'!$A$56:$J$346,8,0)&amp;""</f>
        <v>Minor Importance</v>
      </c>
      <c r="J110" s="10" t="str">
        <f>VLOOKUP($A110,'Institution Evaluation'!$A$56:$J$346,9,0)&amp;""</f>
        <v/>
      </c>
      <c r="K110" s="10">
        <f t="shared" si="16"/>
        <v>5</v>
      </c>
      <c r="L110" s="124">
        <f>IF($E110="Not Scored", "N/A",IF(AND($D110='Auto Responses'!$J$27,$H110=""),"N/A",IF(AND($D110='Auto Responses'!$J$27,$H110='Auto Responses'!$J$7,),1,IF(AND($D110='Auto Responses'!$J$27,$H110='Auto Responses'!$J$8),0,IF($F110=$G110,1,0)))))</f>
        <v>1</v>
      </c>
      <c r="M110" s="10" t="str">
        <f>VLOOKUP($A110,'Institution Evaluation'!$A$56:$J$346,10,0)&amp;""</f>
        <v>FALSE</v>
      </c>
      <c r="N110" s="10">
        <f t="shared" si="17"/>
        <v>0</v>
      </c>
      <c r="O110" s="124">
        <f t="shared" si="18"/>
        <v>5</v>
      </c>
      <c r="P110" s="124">
        <f t="shared" si="22"/>
        <v>5</v>
      </c>
      <c r="Q110" s="124">
        <f t="shared" si="11"/>
        <v>0</v>
      </c>
      <c r="R110" s="124">
        <f t="shared" si="20"/>
        <v>0</v>
      </c>
      <c r="S110" s="124">
        <f t="shared" si="12"/>
        <v>0</v>
      </c>
      <c r="T110" s="124">
        <f t="shared" si="13"/>
        <v>0</v>
      </c>
      <c r="U110" s="124">
        <f t="shared" si="21"/>
        <v>36</v>
      </c>
      <c r="V110" s="124">
        <f t="shared" si="14"/>
        <v>0</v>
      </c>
    </row>
    <row r="111" spans="1:22" ht="56.1">
      <c r="A111" s="10" t="str">
        <f>Questions!$A111</f>
        <v>CHNG-16</v>
      </c>
      <c r="B111" s="10" t="str">
        <f t="shared" si="15"/>
        <v>CHNG</v>
      </c>
      <c r="C111" s="10" t="str">
        <f>VLOOKUP($A111,Questions!$A$3:$L$333,2,0)&amp;""</f>
        <v>Do you have a systems management and configuration strategy that encompasses servers, appliances, cloud services, applications, and mobile devices (company and employee owned)?</v>
      </c>
      <c r="D111" s="10" t="str">
        <f>VLOOKUP($A111,Questions!$A$3:$L$333,11,0)&amp;""</f>
        <v/>
      </c>
      <c r="E111" s="10" t="str">
        <f>VLOOKUP($A111,Questions!$A$3:$L$333,12,0)&amp;""</f>
        <v>Organization</v>
      </c>
      <c r="F111" s="10" t="str">
        <f>VLOOKUP($A111,'Institution Evaluation'!$A$56:$J$346,3,0)&amp;""</f>
        <v>Yes</v>
      </c>
      <c r="G111" s="10" t="str">
        <f>VLOOKUP($A111,'Institution Evaluation'!$A$56:$J$346,6,0)&amp;""</f>
        <v>Yes</v>
      </c>
      <c r="H111" s="10" t="str">
        <f>VLOOKUP($A111,'Institution Evaluation'!$A$56:$J$346,7,0)&amp;""</f>
        <v/>
      </c>
      <c r="I111" s="10" t="str">
        <f>VLOOKUP($A111,'Institution Evaluation'!$A$56:$J$346,8,0)&amp;""</f>
        <v>Minor Importance</v>
      </c>
      <c r="J111" s="10" t="str">
        <f>VLOOKUP($A111,'Institution Evaluation'!$A$56:$J$346,9,0)&amp;""</f>
        <v/>
      </c>
      <c r="K111" s="10">
        <f t="shared" si="16"/>
        <v>5</v>
      </c>
      <c r="L111" s="124">
        <f>IF($E111="Not Scored", "N/A",IF(AND($D111='Auto Responses'!$J$27,$H111=""),"N/A",IF(AND($D111='Auto Responses'!$J$27,$H111='Auto Responses'!$J$7,),1,IF(AND($D111='Auto Responses'!$J$27,$H111='Auto Responses'!$J$8),0,IF($F111=$G111,1,0)))))</f>
        <v>1</v>
      </c>
      <c r="M111" s="10" t="str">
        <f>VLOOKUP($A111,'Institution Evaluation'!$A$56:$J$346,10,0)&amp;""</f>
        <v>FALSE</v>
      </c>
      <c r="N111" s="10">
        <f t="shared" si="17"/>
        <v>0</v>
      </c>
      <c r="O111" s="124">
        <f t="shared" si="18"/>
        <v>5</v>
      </c>
      <c r="P111" s="124">
        <f t="shared" si="22"/>
        <v>5</v>
      </c>
      <c r="Q111" s="124">
        <f t="shared" si="11"/>
        <v>0</v>
      </c>
      <c r="R111" s="124">
        <f t="shared" si="20"/>
        <v>0</v>
      </c>
      <c r="S111" s="124">
        <f t="shared" si="12"/>
        <v>0</v>
      </c>
      <c r="T111" s="124">
        <f t="shared" si="13"/>
        <v>0</v>
      </c>
      <c r="U111" s="124">
        <f t="shared" si="21"/>
        <v>36</v>
      </c>
      <c r="V111" s="124">
        <f t="shared" si="14"/>
        <v>0</v>
      </c>
    </row>
    <row r="112" spans="1:22" ht="56.1">
      <c r="A112" s="10" t="str">
        <f>Questions!$A112</f>
        <v>DATA-01</v>
      </c>
      <c r="B112" s="10" t="str">
        <f t="shared" si="15"/>
        <v>DATA</v>
      </c>
      <c r="C112" s="10" t="str">
        <f>VLOOKUP($A112,Questions!$A$3:$L$333,2,0)&amp;""</f>
        <v>Will the institution's data be stored on any devices (database servers, file servers, SAN, NAS, etc.) configured with non-RFC 1918/4193 (i.e., publicly routable) IP addresses?*</v>
      </c>
      <c r="D112" s="10" t="str">
        <f>VLOOKUP($A112,Questions!$A$3:$L$333,11,0)&amp;""</f>
        <v/>
      </c>
      <c r="E112" s="10" t="str">
        <f>VLOOKUP($A112,Questions!$A$3:$L$333,12,0)&amp;""</f>
        <v>Product</v>
      </c>
      <c r="F112" s="10" t="str">
        <f>VLOOKUP($A112,'Institution Evaluation'!$A$56:$J$346,3,0)&amp;""</f>
        <v>No</v>
      </c>
      <c r="G112" s="10" t="str">
        <f>VLOOKUP($A112,'Institution Evaluation'!$A$56:$J$346,6,0)&amp;""</f>
        <v>No</v>
      </c>
      <c r="H112" s="10" t="str">
        <f>VLOOKUP($A112,'Institution Evaluation'!$A$56:$J$346,7,0)&amp;""</f>
        <v/>
      </c>
      <c r="I112" s="10" t="str">
        <f>VLOOKUP($A112,'Institution Evaluation'!$A$56:$J$346,8,0)&amp;""</f>
        <v>Critical Importance</v>
      </c>
      <c r="J112" s="10" t="str">
        <f>VLOOKUP($A112,'Institution Evaluation'!$A$56:$J$346,9,0)&amp;""</f>
        <v/>
      </c>
      <c r="K112" s="10">
        <f t="shared" si="16"/>
        <v>20</v>
      </c>
      <c r="L112" s="124">
        <f>IF($E112="Not Scored", "N/A",IF(AND($D112='Auto Responses'!$J$27,$H112=""),"N/A",IF(AND($D112='Auto Responses'!$J$27,$H112='Auto Responses'!$J$7,),1,IF(AND($D112='Auto Responses'!$J$27,$H112='Auto Responses'!$J$8),0,IF($F112=$G112,1,0)))))</f>
        <v>1</v>
      </c>
      <c r="M112" s="10" t="str">
        <f>VLOOKUP($A112,'Institution Evaluation'!$A$56:$J$346,10,0)&amp;""</f>
        <v>FALSE</v>
      </c>
      <c r="N112" s="10">
        <f t="shared" si="17"/>
        <v>1</v>
      </c>
      <c r="O112" s="124">
        <f t="shared" si="18"/>
        <v>20</v>
      </c>
      <c r="P112" s="124">
        <f t="shared" si="22"/>
        <v>20</v>
      </c>
      <c r="Q112" s="124">
        <f t="shared" si="11"/>
        <v>0</v>
      </c>
      <c r="R112" s="124">
        <f t="shared" si="20"/>
        <v>0</v>
      </c>
      <c r="S112" s="124">
        <f t="shared" si="12"/>
        <v>0</v>
      </c>
      <c r="T112" s="124">
        <f t="shared" si="13"/>
        <v>1</v>
      </c>
      <c r="U112" s="124">
        <f t="shared" si="21"/>
        <v>37</v>
      </c>
      <c r="V112" s="124">
        <f t="shared" si="14"/>
        <v>37</v>
      </c>
    </row>
    <row r="113" spans="1:22" ht="56.1">
      <c r="A113" s="10" t="str">
        <f>Questions!$A113</f>
        <v>DATA-02</v>
      </c>
      <c r="B113" s="10" t="str">
        <f t="shared" si="15"/>
        <v>DATA</v>
      </c>
      <c r="C113" s="10" t="str">
        <f>VLOOKUP($A113,Questions!$A$3:$L$333,2,0)&amp;""</f>
        <v>Is the transport of sensitive data encrypted using security protocols/algorithms (e.g., system-to-client)?*</v>
      </c>
      <c r="D113" s="10" t="str">
        <f>VLOOKUP($A113,Questions!$A$3:$L$333,11,0)&amp;""</f>
        <v/>
      </c>
      <c r="E113" s="10" t="str">
        <f>VLOOKUP($A113,Questions!$A$3:$L$333,12,0)&amp;""</f>
        <v>Product</v>
      </c>
      <c r="F113" s="10" t="str">
        <f>VLOOKUP($A113,'Institution Evaluation'!$A$56:$J$346,3,0)&amp;""</f>
        <v>Yes</v>
      </c>
      <c r="G113" s="10" t="str">
        <f>VLOOKUP($A113,'Institution Evaluation'!$A$56:$J$346,6,0)&amp;""</f>
        <v>Yes</v>
      </c>
      <c r="H113" s="10" t="str">
        <f>VLOOKUP($A113,'Institution Evaluation'!$A$56:$J$346,7,0)&amp;""</f>
        <v/>
      </c>
      <c r="I113" s="10" t="str">
        <f>VLOOKUP($A113,'Institution Evaluation'!$A$56:$J$346,8,0)&amp;""</f>
        <v>Critical Importance</v>
      </c>
      <c r="J113" s="10" t="str">
        <f>VLOOKUP($A113,'Institution Evaluation'!$A$56:$J$346,9,0)&amp;""</f>
        <v/>
      </c>
      <c r="K113" s="10">
        <f t="shared" si="16"/>
        <v>20</v>
      </c>
      <c r="L113" s="124">
        <f>IF($E113="Not Scored", "N/A",IF(AND($D113='Auto Responses'!$J$27,$H113=""),"N/A",IF(AND($D113='Auto Responses'!$J$27,$H113='Auto Responses'!$J$7,),1,IF(AND($D113='Auto Responses'!$J$27,$H113='Auto Responses'!$J$8),0,IF($F113=$G113,1,0)))))</f>
        <v>1</v>
      </c>
      <c r="M113" s="10" t="str">
        <f>VLOOKUP($A113,'Institution Evaluation'!$A$56:$J$346,10,0)&amp;""</f>
        <v>FALSE</v>
      </c>
      <c r="N113" s="10">
        <f t="shared" si="17"/>
        <v>1</v>
      </c>
      <c r="O113" s="124">
        <f t="shared" si="18"/>
        <v>20</v>
      </c>
      <c r="P113" s="124">
        <f t="shared" si="22"/>
        <v>20</v>
      </c>
      <c r="Q113" s="124">
        <f t="shared" si="11"/>
        <v>0</v>
      </c>
      <c r="R113" s="124">
        <f t="shared" si="20"/>
        <v>0</v>
      </c>
      <c r="S113" s="124">
        <f t="shared" si="12"/>
        <v>0</v>
      </c>
      <c r="T113" s="124">
        <f t="shared" si="13"/>
        <v>1</v>
      </c>
      <c r="U113" s="124">
        <f t="shared" si="21"/>
        <v>38</v>
      </c>
      <c r="V113" s="124">
        <f t="shared" si="14"/>
        <v>38</v>
      </c>
    </row>
    <row r="114" spans="1:22" ht="56.1">
      <c r="A114" s="10" t="str">
        <f>Questions!$A114</f>
        <v>DATA-03</v>
      </c>
      <c r="B114" s="10" t="str">
        <f t="shared" si="15"/>
        <v>DATA</v>
      </c>
      <c r="C114" s="10" t="str">
        <f>VLOOKUP($A114,Questions!$A$3:$L$333,2,0)&amp;""</f>
        <v>Is the storage of sensitive data encrypted using security protocols/algorithms (e.g., disk encryption, at-rest, files, and within a running database)?*</v>
      </c>
      <c r="D114" s="10" t="str">
        <f>VLOOKUP($A114,Questions!$A$3:$L$333,11,0)&amp;""</f>
        <v/>
      </c>
      <c r="E114" s="10" t="str">
        <f>VLOOKUP($A114,Questions!$A$3:$L$333,12,0)&amp;""</f>
        <v>Product</v>
      </c>
      <c r="F114" s="10" t="str">
        <f>VLOOKUP($A114,'Institution Evaluation'!$A$56:$J$346,3,0)&amp;""</f>
        <v>Yes</v>
      </c>
      <c r="G114" s="10" t="str">
        <f>VLOOKUP($A114,'Institution Evaluation'!$A$56:$J$346,6,0)&amp;""</f>
        <v>Yes</v>
      </c>
      <c r="H114" s="10" t="str">
        <f>VLOOKUP($A114,'Institution Evaluation'!$A$56:$J$346,7,0)&amp;""</f>
        <v/>
      </c>
      <c r="I114" s="10" t="str">
        <f>VLOOKUP($A114,'Institution Evaluation'!$A$56:$J$346,8,0)&amp;""</f>
        <v>Critical Importance</v>
      </c>
      <c r="J114" s="10" t="str">
        <f>VLOOKUP($A114,'Institution Evaluation'!$A$56:$J$346,9,0)&amp;""</f>
        <v/>
      </c>
      <c r="K114" s="10">
        <f t="shared" si="16"/>
        <v>20</v>
      </c>
      <c r="L114" s="124">
        <f>IF($E114="Not Scored", "N/A",IF(AND($D114='Auto Responses'!$J$27,$H114=""),"N/A",IF(AND($D114='Auto Responses'!$J$27,$H114='Auto Responses'!$J$7,),1,IF(AND($D114='Auto Responses'!$J$27,$H114='Auto Responses'!$J$8),0,IF($F114=$G114,1,0)))))</f>
        <v>1</v>
      </c>
      <c r="M114" s="10" t="str">
        <f>VLOOKUP($A114,'Institution Evaluation'!$A$56:$J$346,10,0)&amp;""</f>
        <v>FALSE</v>
      </c>
      <c r="N114" s="10">
        <f t="shared" si="17"/>
        <v>1</v>
      </c>
      <c r="O114" s="124">
        <f t="shared" si="18"/>
        <v>20</v>
      </c>
      <c r="P114" s="124">
        <f t="shared" si="22"/>
        <v>20</v>
      </c>
      <c r="Q114" s="124">
        <f t="shared" si="11"/>
        <v>0</v>
      </c>
      <c r="R114" s="124">
        <f t="shared" si="20"/>
        <v>0</v>
      </c>
      <c r="S114" s="124">
        <f t="shared" si="12"/>
        <v>0</v>
      </c>
      <c r="T114" s="124">
        <f t="shared" si="13"/>
        <v>1</v>
      </c>
      <c r="U114" s="124">
        <f t="shared" si="21"/>
        <v>39</v>
      </c>
      <c r="V114" s="124">
        <f t="shared" si="14"/>
        <v>39</v>
      </c>
    </row>
    <row r="115" spans="1:22" ht="56.1">
      <c r="A115" s="10" t="str">
        <f>Questions!$A115</f>
        <v>DATA-04</v>
      </c>
      <c r="B115" s="10" t="str">
        <f t="shared" si="15"/>
        <v>DATA</v>
      </c>
      <c r="C115" s="10" t="str">
        <f>VLOOKUP($A115,Questions!$A$3:$L$333,2,0)&amp;""</f>
        <v>Do all cryptographic modules in use in your solution conform to the Federal Information Processing Standards (FIPS PUB 140-2 or 140-3)?*</v>
      </c>
      <c r="D115" s="10" t="str">
        <f>VLOOKUP($A115,Questions!$A$3:$L$333,11,0)&amp;""</f>
        <v/>
      </c>
      <c r="E115" s="10" t="str">
        <f>VLOOKUP($A115,Questions!$A$3:$L$333,12,0)&amp;""</f>
        <v>Product</v>
      </c>
      <c r="F115" s="10" t="str">
        <f>VLOOKUP($A115,'Institution Evaluation'!$A$56:$J$346,3,0)&amp;""</f>
        <v>Yes</v>
      </c>
      <c r="G115" s="10" t="str">
        <f>VLOOKUP($A115,'Institution Evaluation'!$A$56:$J$346,6,0)&amp;""</f>
        <v>Yes</v>
      </c>
      <c r="H115" s="10" t="str">
        <f>VLOOKUP($A115,'Institution Evaluation'!$A$56:$J$346,7,0)&amp;""</f>
        <v/>
      </c>
      <c r="I115" s="10" t="str">
        <f>VLOOKUP($A115,'Institution Evaluation'!$A$56:$J$346,8,0)&amp;""</f>
        <v>Critical Importance</v>
      </c>
      <c r="J115" s="10" t="str">
        <f>VLOOKUP($A115,'Institution Evaluation'!$A$56:$J$346,9,0)&amp;""</f>
        <v/>
      </c>
      <c r="K115" s="10">
        <f t="shared" si="16"/>
        <v>20</v>
      </c>
      <c r="L115" s="124">
        <f>IF($E115="Not Scored", "N/A",IF(AND($D115='Auto Responses'!$J$27,$H115=""),"N/A",IF(AND($D115='Auto Responses'!$J$27,$H115='Auto Responses'!$J$7,),1,IF(AND($D115='Auto Responses'!$J$27,$H115='Auto Responses'!$J$8),0,IF($F115=$G115,1,0)))))</f>
        <v>1</v>
      </c>
      <c r="M115" s="10" t="str">
        <f>VLOOKUP($A115,'Institution Evaluation'!$A$56:$J$346,10,0)&amp;""</f>
        <v>FALSE</v>
      </c>
      <c r="N115" s="10">
        <f t="shared" si="17"/>
        <v>1</v>
      </c>
      <c r="O115" s="124">
        <f t="shared" si="18"/>
        <v>20</v>
      </c>
      <c r="P115" s="124">
        <f t="shared" si="22"/>
        <v>20</v>
      </c>
      <c r="Q115" s="124">
        <f t="shared" si="11"/>
        <v>0</v>
      </c>
      <c r="R115" s="124">
        <f t="shared" si="20"/>
        <v>0</v>
      </c>
      <c r="S115" s="124">
        <f t="shared" si="12"/>
        <v>0</v>
      </c>
      <c r="T115" s="124">
        <f t="shared" si="13"/>
        <v>1</v>
      </c>
      <c r="U115" s="124">
        <f t="shared" si="21"/>
        <v>40</v>
      </c>
      <c r="V115" s="124">
        <f t="shared" si="14"/>
        <v>40</v>
      </c>
    </row>
    <row r="116" spans="1:22" ht="56.1">
      <c r="A116" s="10" t="str">
        <f>Questions!$A116</f>
        <v>DATA-05</v>
      </c>
      <c r="B116" s="10" t="str">
        <f t="shared" si="15"/>
        <v>DATA</v>
      </c>
      <c r="C116" s="10" t="str">
        <f>VLOOKUP($A116,Questions!$A$3:$L$333,2,0)&amp;""</f>
        <v>Will the institution's data be available within the system for a period of time at the completion of this contract?*</v>
      </c>
      <c r="D116" s="10" t="str">
        <f>VLOOKUP($A116,Questions!$A$3:$L$333,11,0)&amp;""</f>
        <v/>
      </c>
      <c r="E116" s="10" t="str">
        <f>VLOOKUP($A116,Questions!$A$3:$L$333,12,0)&amp;""</f>
        <v>Product</v>
      </c>
      <c r="F116" s="10" t="str">
        <f>VLOOKUP($A116,'Institution Evaluation'!$A$56:$J$346,3,0)&amp;""</f>
        <v>Yes</v>
      </c>
      <c r="G116" s="10" t="str">
        <f>VLOOKUP($A116,'Institution Evaluation'!$A$56:$J$346,6,0)&amp;""</f>
        <v>Yes</v>
      </c>
      <c r="H116" s="10" t="str">
        <f>VLOOKUP($A116,'Institution Evaluation'!$A$56:$J$346,7,0)&amp;""</f>
        <v/>
      </c>
      <c r="I116" s="10" t="str">
        <f>VLOOKUP($A116,'Institution Evaluation'!$A$56:$J$346,8,0)&amp;""</f>
        <v>Critical Importance</v>
      </c>
      <c r="J116" s="10" t="str">
        <f>VLOOKUP($A116,'Institution Evaluation'!$A$56:$J$346,9,0)&amp;""</f>
        <v/>
      </c>
      <c r="K116" s="10">
        <f t="shared" si="16"/>
        <v>20</v>
      </c>
      <c r="L116" s="124">
        <f>IF($E116="Not Scored", "N/A",IF(AND($D116='Auto Responses'!$J$27,$H116=""),"N/A",IF(AND($D116='Auto Responses'!$J$27,$H116='Auto Responses'!$J$7,),1,IF(AND($D116='Auto Responses'!$J$27,$H116='Auto Responses'!$J$8),0,IF($F116=$G116,1,0)))))</f>
        <v>1</v>
      </c>
      <c r="M116" s="10" t="str">
        <f>VLOOKUP($A116,'Institution Evaluation'!$A$56:$J$346,10,0)&amp;""</f>
        <v>FALSE</v>
      </c>
      <c r="N116" s="10">
        <f t="shared" si="17"/>
        <v>1</v>
      </c>
      <c r="O116" s="124">
        <f t="shared" si="18"/>
        <v>20</v>
      </c>
      <c r="P116" s="124">
        <f t="shared" si="22"/>
        <v>20</v>
      </c>
      <c r="Q116" s="124">
        <f t="shared" si="11"/>
        <v>0</v>
      </c>
      <c r="R116" s="124">
        <f t="shared" si="20"/>
        <v>0</v>
      </c>
      <c r="S116" s="124">
        <f t="shared" si="12"/>
        <v>0</v>
      </c>
      <c r="T116" s="124">
        <f t="shared" si="13"/>
        <v>1</v>
      </c>
      <c r="U116" s="124">
        <f t="shared" si="21"/>
        <v>41</v>
      </c>
      <c r="V116" s="124">
        <f t="shared" si="14"/>
        <v>41</v>
      </c>
    </row>
    <row r="117" spans="1:22" ht="56.1">
      <c r="A117" s="10" t="str">
        <f>Questions!$A117</f>
        <v>DATA-06</v>
      </c>
      <c r="B117" s="10" t="str">
        <f t="shared" si="15"/>
        <v>DATA</v>
      </c>
      <c r="C117" s="10" t="str">
        <f>VLOOKUP($A117,Questions!$A$3:$L$333,2,0)&amp;""</f>
        <v>Are these rights retained even through a provider acquisition or bankruptcy event?*</v>
      </c>
      <c r="D117" s="10" t="str">
        <f>VLOOKUP($A117,Questions!$A$3:$L$333,11,0)&amp;""</f>
        <v/>
      </c>
      <c r="E117" s="10" t="str">
        <f>VLOOKUP($A117,Questions!$A$3:$L$333,12,0)&amp;""</f>
        <v>Product</v>
      </c>
      <c r="F117" s="10" t="str">
        <f>VLOOKUP($A117,'Institution Evaluation'!$A$56:$J$346,3,0)&amp;""</f>
        <v>Yes</v>
      </c>
      <c r="G117" s="10" t="str">
        <f>VLOOKUP($A117,'Institution Evaluation'!$A$56:$J$346,6,0)&amp;""</f>
        <v>Yes</v>
      </c>
      <c r="H117" s="10" t="str">
        <f>VLOOKUP($A117,'Institution Evaluation'!$A$56:$J$346,7,0)&amp;""</f>
        <v/>
      </c>
      <c r="I117" s="10" t="str">
        <f>VLOOKUP($A117,'Institution Evaluation'!$A$56:$J$346,8,0)&amp;""</f>
        <v>Critical Importance</v>
      </c>
      <c r="J117" s="10" t="str">
        <f>VLOOKUP($A117,'Institution Evaluation'!$A$56:$J$346,9,0)&amp;""</f>
        <v/>
      </c>
      <c r="K117" s="10">
        <f t="shared" si="16"/>
        <v>20</v>
      </c>
      <c r="L117" s="124">
        <f>IF($E117="Not Scored", "N/A",IF(AND($D117='Auto Responses'!$J$27,$H117=""),"N/A",IF(AND($D117='Auto Responses'!$J$27,$H117='Auto Responses'!$J$7,),1,IF(AND($D117='Auto Responses'!$J$27,$H117='Auto Responses'!$J$8),0,IF($F117=$G117,1,0)))))</f>
        <v>1</v>
      </c>
      <c r="M117" s="10" t="str">
        <f>VLOOKUP($A117,'Institution Evaluation'!$A$56:$J$346,10,0)&amp;""</f>
        <v>FALSE</v>
      </c>
      <c r="N117" s="10">
        <f t="shared" si="17"/>
        <v>1</v>
      </c>
      <c r="O117" s="124">
        <f t="shared" si="18"/>
        <v>20</v>
      </c>
      <c r="P117" s="124">
        <f t="shared" si="22"/>
        <v>20</v>
      </c>
      <c r="Q117" s="124">
        <f t="shared" si="11"/>
        <v>0</v>
      </c>
      <c r="R117" s="124">
        <f t="shared" si="20"/>
        <v>0</v>
      </c>
      <c r="S117" s="124">
        <f t="shared" si="12"/>
        <v>0</v>
      </c>
      <c r="T117" s="124">
        <f t="shared" si="13"/>
        <v>1</v>
      </c>
      <c r="U117" s="124">
        <f t="shared" si="21"/>
        <v>42</v>
      </c>
      <c r="V117" s="124">
        <f t="shared" si="14"/>
        <v>42</v>
      </c>
    </row>
    <row r="118" spans="1:22" ht="56.1">
      <c r="A118" s="10" t="str">
        <f>Questions!$A118</f>
        <v>DATA-07</v>
      </c>
      <c r="B118" s="10" t="str">
        <f t="shared" si="15"/>
        <v>DATA</v>
      </c>
      <c r="C118" s="10" t="str">
        <f>VLOOKUP($A118,Questions!$A$3:$L$333,2,0)&amp;""</f>
        <v>Do backups containing the institution's data ever leave the institution's data zone either physically or via network routing?*</v>
      </c>
      <c r="D118" s="10" t="str">
        <f>VLOOKUP($A118,Questions!$A$3:$L$333,11,0)&amp;""</f>
        <v/>
      </c>
      <c r="E118" s="10" t="str">
        <f>VLOOKUP($A118,Questions!$A$3:$L$333,12,0)&amp;""</f>
        <v>Product</v>
      </c>
      <c r="F118" s="10" t="str">
        <f>VLOOKUP($A118,'Institution Evaluation'!$A$56:$J$346,3,0)&amp;""</f>
        <v>No</v>
      </c>
      <c r="G118" s="10" t="str">
        <f>VLOOKUP($A118,'Institution Evaluation'!$A$56:$J$346,6,0)&amp;""</f>
        <v>No</v>
      </c>
      <c r="H118" s="10" t="str">
        <f>VLOOKUP($A118,'Institution Evaluation'!$A$56:$J$346,7,0)&amp;""</f>
        <v/>
      </c>
      <c r="I118" s="10" t="str">
        <f>VLOOKUP($A118,'Institution Evaluation'!$A$56:$J$346,8,0)&amp;""</f>
        <v>Critical Importance</v>
      </c>
      <c r="J118" s="10" t="str">
        <f>VLOOKUP($A118,'Institution Evaluation'!$A$56:$J$346,9,0)&amp;""</f>
        <v/>
      </c>
      <c r="K118" s="10">
        <f t="shared" si="16"/>
        <v>20</v>
      </c>
      <c r="L118" s="124">
        <f>IF($E118="Not Scored", "N/A",IF(AND($D118='Auto Responses'!$J$27,$H118=""),"N/A",IF(AND($D118='Auto Responses'!$J$27,$H118='Auto Responses'!$J$7,),1,IF(AND($D118='Auto Responses'!$J$27,$H118='Auto Responses'!$J$8),0,IF($F118=$G118,1,0)))))</f>
        <v>1</v>
      </c>
      <c r="M118" s="10" t="str">
        <f>VLOOKUP($A118,'Institution Evaluation'!$A$56:$J$346,10,0)&amp;""</f>
        <v>FALSE</v>
      </c>
      <c r="N118" s="10">
        <f t="shared" si="17"/>
        <v>1</v>
      </c>
      <c r="O118" s="124">
        <f t="shared" si="18"/>
        <v>20</v>
      </c>
      <c r="P118" s="124">
        <f t="shared" si="22"/>
        <v>20</v>
      </c>
      <c r="Q118" s="124">
        <f t="shared" si="11"/>
        <v>0</v>
      </c>
      <c r="R118" s="124">
        <f t="shared" si="20"/>
        <v>0</v>
      </c>
      <c r="S118" s="124">
        <f t="shared" si="12"/>
        <v>0</v>
      </c>
      <c r="T118" s="124">
        <f t="shared" si="13"/>
        <v>1</v>
      </c>
      <c r="U118" s="124">
        <f t="shared" si="21"/>
        <v>43</v>
      </c>
      <c r="V118" s="124">
        <f t="shared" si="14"/>
        <v>43</v>
      </c>
    </row>
    <row r="119" spans="1:22" ht="56.1">
      <c r="A119" s="10" t="str">
        <f>Questions!$A119</f>
        <v>DATA-08</v>
      </c>
      <c r="B119" s="10" t="str">
        <f t="shared" si="15"/>
        <v>DATA</v>
      </c>
      <c r="C119" s="10" t="str">
        <f>VLOOKUP($A119,Questions!$A$3:$L$333,2,0)&amp;""</f>
        <v>Is media used for long-term retention of business data and archival purposes stored in a secure, environmentally protected area?*</v>
      </c>
      <c r="D119" s="10" t="str">
        <f>VLOOKUP($A119,Questions!$A$3:$L$333,11,0)&amp;""</f>
        <v/>
      </c>
      <c r="E119" s="10" t="str">
        <f>VLOOKUP($A119,Questions!$A$3:$L$333,12,0)&amp;""</f>
        <v>Product</v>
      </c>
      <c r="F119" s="10" t="str">
        <f>VLOOKUP($A119,'Institution Evaluation'!$A$56:$J$346,3,0)&amp;""</f>
        <v>Yes</v>
      </c>
      <c r="G119" s="10" t="str">
        <f>VLOOKUP($A119,'Institution Evaluation'!$A$56:$J$346,6,0)&amp;""</f>
        <v>Yes</v>
      </c>
      <c r="H119" s="10" t="str">
        <f>VLOOKUP($A119,'Institution Evaluation'!$A$56:$J$346,7,0)&amp;""</f>
        <v/>
      </c>
      <c r="I119" s="10" t="str">
        <f>VLOOKUP($A119,'Institution Evaluation'!$A$56:$J$346,8,0)&amp;""</f>
        <v>Critical Importance</v>
      </c>
      <c r="J119" s="10" t="str">
        <f>VLOOKUP($A119,'Institution Evaluation'!$A$56:$J$346,9,0)&amp;""</f>
        <v/>
      </c>
      <c r="K119" s="10">
        <f t="shared" si="16"/>
        <v>20</v>
      </c>
      <c r="L119" s="124">
        <f>IF($E119="Not Scored", "N/A",IF(AND($D119='Auto Responses'!$J$27,$H119=""),"N/A",IF(AND($D119='Auto Responses'!$J$27,$H119='Auto Responses'!$J$7,),1,IF(AND($D119='Auto Responses'!$J$27,$H119='Auto Responses'!$J$8),0,IF($F119=$G119,1,0)))))</f>
        <v>1</v>
      </c>
      <c r="M119" s="10" t="str">
        <f>VLOOKUP($A119,'Institution Evaluation'!$A$56:$J$346,10,0)&amp;""</f>
        <v>FALSE</v>
      </c>
      <c r="N119" s="10">
        <f t="shared" si="17"/>
        <v>1</v>
      </c>
      <c r="O119" s="124">
        <f t="shared" si="18"/>
        <v>20</v>
      </c>
      <c r="P119" s="124">
        <f t="shared" si="22"/>
        <v>20</v>
      </c>
      <c r="Q119" s="124">
        <f t="shared" si="11"/>
        <v>0</v>
      </c>
      <c r="R119" s="124">
        <f t="shared" si="20"/>
        <v>0</v>
      </c>
      <c r="S119" s="124">
        <f t="shared" si="12"/>
        <v>0</v>
      </c>
      <c r="T119" s="124">
        <f t="shared" si="13"/>
        <v>1</v>
      </c>
      <c r="U119" s="124">
        <f t="shared" si="21"/>
        <v>44</v>
      </c>
      <c r="V119" s="124">
        <f t="shared" si="14"/>
        <v>44</v>
      </c>
    </row>
    <row r="120" spans="1:22" ht="56.1">
      <c r="A120" s="10" t="str">
        <f>Questions!$A120</f>
        <v>DATA-09</v>
      </c>
      <c r="B120" s="10" t="str">
        <f t="shared" si="15"/>
        <v>DATA</v>
      </c>
      <c r="C120" s="10" t="str">
        <f>VLOOKUP($A120,Questions!$A$3:$L$333,2,0)&amp;""</f>
        <v>At the completion of this contract, will data be returned to the institution and/or deleted from all your systems and archives?</v>
      </c>
      <c r="D120" s="10" t="str">
        <f>VLOOKUP($A120,Questions!$A$3:$L$333,11,0)&amp;""</f>
        <v/>
      </c>
      <c r="E120" s="10" t="str">
        <f>VLOOKUP($A120,Questions!$A$3:$L$333,12,0)&amp;""</f>
        <v>Product</v>
      </c>
      <c r="F120" s="10" t="str">
        <f>VLOOKUP($A120,'Institution Evaluation'!$A$56:$J$346,3,0)&amp;""</f>
        <v>Yes</v>
      </c>
      <c r="G120" s="10" t="str">
        <f>VLOOKUP($A120,'Institution Evaluation'!$A$56:$J$346,6,0)&amp;""</f>
        <v>Yes</v>
      </c>
      <c r="H120" s="10" t="str">
        <f>VLOOKUP($A120,'Institution Evaluation'!$A$56:$J$346,7,0)&amp;""</f>
        <v/>
      </c>
      <c r="I120" s="10" t="str">
        <f>VLOOKUP($A120,'Institution Evaluation'!$A$56:$J$346,8,0)&amp;""</f>
        <v>Standard Importance</v>
      </c>
      <c r="J120" s="10" t="str">
        <f>VLOOKUP($A120,'Institution Evaluation'!$A$56:$J$346,9,0)&amp;""</f>
        <v/>
      </c>
      <c r="K120" s="10">
        <f t="shared" si="16"/>
        <v>10</v>
      </c>
      <c r="L120" s="124">
        <f>IF($E120="Not Scored", "N/A",IF(AND($D120='Auto Responses'!$J$27,$H120=""),"N/A",IF(AND($D120='Auto Responses'!$J$27,$H120='Auto Responses'!$J$7,),1,IF(AND($D120='Auto Responses'!$J$27,$H120='Auto Responses'!$J$8),0,IF($F120=$G120,1,0)))))</f>
        <v>1</v>
      </c>
      <c r="M120" s="10" t="str">
        <f>VLOOKUP($A120,'Institution Evaluation'!$A$56:$J$346,10,0)&amp;""</f>
        <v>FALSE</v>
      </c>
      <c r="N120" s="10">
        <f t="shared" si="17"/>
        <v>0</v>
      </c>
      <c r="O120" s="124">
        <f t="shared" si="18"/>
        <v>10</v>
      </c>
      <c r="P120" s="124">
        <f t="shared" si="22"/>
        <v>10</v>
      </c>
      <c r="Q120" s="124">
        <f t="shared" si="11"/>
        <v>0</v>
      </c>
      <c r="R120" s="124">
        <f t="shared" si="20"/>
        <v>0</v>
      </c>
      <c r="S120" s="124">
        <f t="shared" si="12"/>
        <v>0</v>
      </c>
      <c r="T120" s="124">
        <f t="shared" si="13"/>
        <v>0</v>
      </c>
      <c r="U120" s="124">
        <f t="shared" si="21"/>
        <v>44</v>
      </c>
      <c r="V120" s="124">
        <f t="shared" si="14"/>
        <v>0</v>
      </c>
    </row>
    <row r="121" spans="1:22" ht="56.1">
      <c r="A121" s="10" t="str">
        <f>Questions!$A121</f>
        <v>DATA-10</v>
      </c>
      <c r="B121" s="10" t="str">
        <f t="shared" si="15"/>
        <v>DATA</v>
      </c>
      <c r="C121" s="10" t="str">
        <f>VLOOKUP($A121,Questions!$A$3:$L$333,2,0)&amp;""</f>
        <v>Can the institution extract a full or partial backup of data?</v>
      </c>
      <c r="D121" s="10" t="str">
        <f>VLOOKUP($A121,Questions!$A$3:$L$333,11,0)&amp;""</f>
        <v/>
      </c>
      <c r="E121" s="10" t="str">
        <f>VLOOKUP($A121,Questions!$A$3:$L$333,12,0)&amp;""</f>
        <v>Product</v>
      </c>
      <c r="F121" s="10" t="str">
        <f>VLOOKUP($A121,'Institution Evaluation'!$A$56:$J$346,3,0)&amp;""</f>
        <v>Yes</v>
      </c>
      <c r="G121" s="10" t="str">
        <f>VLOOKUP($A121,'Institution Evaluation'!$A$56:$J$346,6,0)&amp;""</f>
        <v>Yes</v>
      </c>
      <c r="H121" s="10" t="str">
        <f>VLOOKUP($A121,'Institution Evaluation'!$A$56:$J$346,7,0)&amp;""</f>
        <v/>
      </c>
      <c r="I121" s="10" t="str">
        <f>VLOOKUP($A121,'Institution Evaluation'!$A$56:$J$346,8,0)&amp;""</f>
        <v>Standard Importance</v>
      </c>
      <c r="J121" s="10" t="str">
        <f>VLOOKUP($A121,'Institution Evaluation'!$A$56:$J$346,9,0)&amp;""</f>
        <v/>
      </c>
      <c r="K121" s="10">
        <f t="shared" si="16"/>
        <v>10</v>
      </c>
      <c r="L121" s="124">
        <f>IF($E121="Not Scored", "N/A",IF(AND($D121='Auto Responses'!$J$27,$H121=""),"N/A",IF(AND($D121='Auto Responses'!$J$27,$H121='Auto Responses'!$J$7,),1,IF(AND($D121='Auto Responses'!$J$27,$H121='Auto Responses'!$J$8),0,IF($F121=$G121,1,0)))))</f>
        <v>1</v>
      </c>
      <c r="M121" s="10" t="str">
        <f>VLOOKUP($A121,'Institution Evaluation'!$A$56:$J$346,10,0)&amp;""</f>
        <v>FALSE</v>
      </c>
      <c r="N121" s="10">
        <f t="shared" si="17"/>
        <v>0</v>
      </c>
      <c r="O121" s="124">
        <f t="shared" si="18"/>
        <v>10</v>
      </c>
      <c r="P121" s="124">
        <f t="shared" si="22"/>
        <v>10</v>
      </c>
      <c r="Q121" s="124">
        <f t="shared" si="11"/>
        <v>0</v>
      </c>
      <c r="R121" s="124">
        <f t="shared" si="20"/>
        <v>0</v>
      </c>
      <c r="S121" s="124">
        <f t="shared" si="12"/>
        <v>0</v>
      </c>
      <c r="T121" s="124">
        <f t="shared" si="13"/>
        <v>0</v>
      </c>
      <c r="U121" s="124">
        <f t="shared" si="21"/>
        <v>44</v>
      </c>
      <c r="V121" s="124">
        <f t="shared" si="14"/>
        <v>0</v>
      </c>
    </row>
    <row r="122" spans="1:22" ht="56.1">
      <c r="A122" s="10" t="str">
        <f>Questions!$A122</f>
        <v>DATA-11</v>
      </c>
      <c r="B122" s="10" t="str">
        <f t="shared" si="15"/>
        <v>DATA</v>
      </c>
      <c r="C122" s="10" t="str">
        <f>VLOOKUP($A122,Questions!$A$3:$L$333,2,0)&amp;""</f>
        <v>Do current backups include all operating system software, utilities, security software, application software, and data files necessary for recovery?</v>
      </c>
      <c r="D122" s="10" t="str">
        <f>VLOOKUP($A122,Questions!$A$3:$L$333,11,0)&amp;""</f>
        <v/>
      </c>
      <c r="E122" s="10" t="str">
        <f>VLOOKUP($A122,Questions!$A$3:$L$333,12,0)&amp;""</f>
        <v>Product</v>
      </c>
      <c r="F122" s="10" t="str">
        <f>VLOOKUP($A122,'Institution Evaluation'!$A$56:$J$346,3,0)&amp;""</f>
        <v>Yes</v>
      </c>
      <c r="G122" s="10" t="str">
        <f>VLOOKUP($A122,'Institution Evaluation'!$A$56:$J$346,6,0)&amp;""</f>
        <v>Yes</v>
      </c>
      <c r="H122" s="10" t="str">
        <f>VLOOKUP($A122,'Institution Evaluation'!$A$56:$J$346,7,0)&amp;""</f>
        <v/>
      </c>
      <c r="I122" s="10" t="str">
        <f>VLOOKUP($A122,'Institution Evaluation'!$A$56:$J$346,8,0)&amp;""</f>
        <v>Standard Importance</v>
      </c>
      <c r="J122" s="10" t="str">
        <f>VLOOKUP($A122,'Institution Evaluation'!$A$56:$J$346,9,0)&amp;""</f>
        <v/>
      </c>
      <c r="K122" s="10">
        <f t="shared" si="16"/>
        <v>10</v>
      </c>
      <c r="L122" s="124">
        <f>IF($E122="Not Scored", "N/A",IF(AND($D122='Auto Responses'!$J$27,$H122=""),"N/A",IF(AND($D122='Auto Responses'!$J$27,$H122='Auto Responses'!$J$7,),1,IF(AND($D122='Auto Responses'!$J$27,$H122='Auto Responses'!$J$8),0,IF($F122=$G122,1,0)))))</f>
        <v>1</v>
      </c>
      <c r="M122" s="10" t="str">
        <f>VLOOKUP($A122,'Institution Evaluation'!$A$56:$J$346,10,0)&amp;""</f>
        <v>FALSE</v>
      </c>
      <c r="N122" s="10">
        <f t="shared" si="17"/>
        <v>0</v>
      </c>
      <c r="O122" s="124">
        <f t="shared" si="18"/>
        <v>10</v>
      </c>
      <c r="P122" s="124">
        <f t="shared" si="22"/>
        <v>10</v>
      </c>
      <c r="Q122" s="124">
        <f t="shared" si="11"/>
        <v>0</v>
      </c>
      <c r="R122" s="124">
        <f t="shared" si="20"/>
        <v>0</v>
      </c>
      <c r="S122" s="124">
        <f t="shared" si="12"/>
        <v>0</v>
      </c>
      <c r="T122" s="124">
        <f t="shared" si="13"/>
        <v>0</v>
      </c>
      <c r="U122" s="124">
        <f t="shared" si="21"/>
        <v>44</v>
      </c>
      <c r="V122" s="124">
        <f t="shared" si="14"/>
        <v>0</v>
      </c>
    </row>
    <row r="123" spans="1:22" ht="56.1">
      <c r="A123" s="10" t="str">
        <f>Questions!$A123</f>
        <v>DATA-12</v>
      </c>
      <c r="B123" s="10" t="str">
        <f t="shared" si="15"/>
        <v>DATA</v>
      </c>
      <c r="C123" s="10" t="str">
        <f>VLOOKUP($A123,Questions!$A$3:$L$333,2,0)&amp;""</f>
        <v>Are you performing off-site backups (i.e., digitally moved off site)?</v>
      </c>
      <c r="D123" s="10" t="str">
        <f>VLOOKUP($A123,Questions!$A$3:$L$333,11,0)&amp;""</f>
        <v/>
      </c>
      <c r="E123" s="10" t="str">
        <f>VLOOKUP($A123,Questions!$A$3:$L$333,12,0)&amp;""</f>
        <v>Product</v>
      </c>
      <c r="F123" s="10" t="str">
        <f>VLOOKUP($A123,'Institution Evaluation'!$A$56:$J$346,3,0)&amp;""</f>
        <v>Yes</v>
      </c>
      <c r="G123" s="10" t="str">
        <f>VLOOKUP($A123,'Institution Evaluation'!$A$56:$J$346,6,0)&amp;""</f>
        <v>Yes</v>
      </c>
      <c r="H123" s="10" t="str">
        <f>VLOOKUP($A123,'Institution Evaluation'!$A$56:$J$346,7,0)&amp;""</f>
        <v/>
      </c>
      <c r="I123" s="10" t="str">
        <f>VLOOKUP($A123,'Institution Evaluation'!$A$56:$J$346,8,0)&amp;""</f>
        <v>Standard Importance</v>
      </c>
      <c r="J123" s="10" t="str">
        <f>VLOOKUP($A123,'Institution Evaluation'!$A$56:$J$346,9,0)&amp;""</f>
        <v/>
      </c>
      <c r="K123" s="10">
        <f t="shared" si="16"/>
        <v>10</v>
      </c>
      <c r="L123" s="124">
        <f>IF($E123="Not Scored", "N/A",IF(AND($D123='Auto Responses'!$J$27,$H123=""),"N/A",IF(AND($D123='Auto Responses'!$J$27,$H123='Auto Responses'!$J$7,),1,IF(AND($D123='Auto Responses'!$J$27,$H123='Auto Responses'!$J$8),0,IF($F123=$G123,1,0)))))</f>
        <v>1</v>
      </c>
      <c r="M123" s="10" t="str">
        <f>VLOOKUP($A123,'Institution Evaluation'!$A$56:$J$346,10,0)&amp;""</f>
        <v>FALSE</v>
      </c>
      <c r="N123" s="10">
        <f t="shared" si="17"/>
        <v>0</v>
      </c>
      <c r="O123" s="124">
        <f t="shared" si="18"/>
        <v>10</v>
      </c>
      <c r="P123" s="124">
        <f t="shared" si="22"/>
        <v>10</v>
      </c>
      <c r="Q123" s="124">
        <f t="shared" si="11"/>
        <v>0</v>
      </c>
      <c r="R123" s="124">
        <f t="shared" si="20"/>
        <v>0</v>
      </c>
      <c r="S123" s="124">
        <f t="shared" si="12"/>
        <v>0</v>
      </c>
      <c r="T123" s="124">
        <f t="shared" si="13"/>
        <v>0</v>
      </c>
      <c r="U123" s="124">
        <f t="shared" si="21"/>
        <v>44</v>
      </c>
      <c r="V123" s="124">
        <f t="shared" si="14"/>
        <v>0</v>
      </c>
    </row>
    <row r="124" spans="1:22" ht="56.1">
      <c r="A124" s="10" t="str">
        <f>Questions!$A124</f>
        <v>DATA-13</v>
      </c>
      <c r="B124" s="10" t="str">
        <f t="shared" si="15"/>
        <v>DATA</v>
      </c>
      <c r="C124" s="10" t="str">
        <f>VLOOKUP($A124,Questions!$A$3:$L$333,2,0)&amp;""</f>
        <v>Are physical backups taken off-site (i.e., physically moved off site)?</v>
      </c>
      <c r="D124" s="10" t="str">
        <f>VLOOKUP($A124,Questions!$A$3:$L$333,11,0)&amp;""</f>
        <v/>
      </c>
      <c r="E124" s="10" t="str">
        <f>VLOOKUP($A124,Questions!$A$3:$L$333,12,0)&amp;""</f>
        <v>Product</v>
      </c>
      <c r="F124" s="10" t="str">
        <f>VLOOKUP($A124,'Institution Evaluation'!$A$56:$J$346,3,0)&amp;""</f>
        <v>Yes</v>
      </c>
      <c r="G124" s="10" t="str">
        <f>VLOOKUP($A124,'Institution Evaluation'!$A$56:$J$346,6,0)&amp;""</f>
        <v>Yes</v>
      </c>
      <c r="H124" s="10" t="str">
        <f>VLOOKUP($A124,'Institution Evaluation'!$A$56:$J$346,7,0)&amp;""</f>
        <v/>
      </c>
      <c r="I124" s="10" t="str">
        <f>VLOOKUP($A124,'Institution Evaluation'!$A$56:$J$346,8,0)&amp;""</f>
        <v>Standard Importance</v>
      </c>
      <c r="J124" s="10" t="str">
        <f>VLOOKUP($A124,'Institution Evaluation'!$A$56:$J$346,9,0)&amp;""</f>
        <v/>
      </c>
      <c r="K124" s="10">
        <f t="shared" si="16"/>
        <v>10</v>
      </c>
      <c r="L124" s="124">
        <f>IF($E124="Not Scored", "N/A",IF(AND($D124='Auto Responses'!$J$27,$H124=""),"N/A",IF(AND($D124='Auto Responses'!$J$27,$H124='Auto Responses'!$J$7,),1,IF(AND($D124='Auto Responses'!$J$27,$H124='Auto Responses'!$J$8),0,IF($F124=$G124,1,0)))))</f>
        <v>1</v>
      </c>
      <c r="M124" s="10" t="str">
        <f>VLOOKUP($A124,'Institution Evaluation'!$A$56:$J$346,10,0)&amp;""</f>
        <v>FALSE</v>
      </c>
      <c r="N124" s="10">
        <f t="shared" si="17"/>
        <v>0</v>
      </c>
      <c r="O124" s="124">
        <f t="shared" si="18"/>
        <v>10</v>
      </c>
      <c r="P124" s="124">
        <f t="shared" si="22"/>
        <v>10</v>
      </c>
      <c r="Q124" s="124">
        <f t="shared" si="11"/>
        <v>0</v>
      </c>
      <c r="R124" s="124">
        <f t="shared" si="20"/>
        <v>0</v>
      </c>
      <c r="S124" s="124">
        <f t="shared" si="12"/>
        <v>0</v>
      </c>
      <c r="T124" s="124">
        <f t="shared" si="13"/>
        <v>0</v>
      </c>
      <c r="U124" s="124">
        <f t="shared" si="21"/>
        <v>44</v>
      </c>
      <c r="V124" s="124">
        <f t="shared" si="14"/>
        <v>0</v>
      </c>
    </row>
    <row r="125" spans="1:22" ht="69.95">
      <c r="A125" s="10" t="str">
        <f>Questions!$A126</f>
        <v>DATA-15</v>
      </c>
      <c r="B125" s="10" t="str">
        <f t="shared" si="15"/>
        <v>DATA</v>
      </c>
      <c r="C125" s="10" t="str">
        <f>VLOOKUP($A125,Questions!$A$3:$L$333,2,0)&amp;""</f>
        <v>Do you have a media handling process that is documented and currently implemented that meets established business needs and regulatory requirements, including end-of-life, repurposing, and data-sanitization procedures?</v>
      </c>
      <c r="D125" s="10" t="str">
        <f>VLOOKUP($A125,Questions!$A$3:$L$333,11,0)&amp;""</f>
        <v/>
      </c>
      <c r="E125" s="10" t="str">
        <f>VLOOKUP($A125,Questions!$A$3:$L$333,12,0)&amp;""</f>
        <v>Product</v>
      </c>
      <c r="F125" s="10" t="str">
        <f>VLOOKUP($A125,'Institution Evaluation'!$A$56:$J$346,3,0)&amp;""</f>
        <v>Yes</v>
      </c>
      <c r="G125" s="10" t="str">
        <f>VLOOKUP($A125,'Institution Evaluation'!$A$56:$J$346,6,0)&amp;""</f>
        <v>Yes</v>
      </c>
      <c r="H125" s="10" t="str">
        <f>VLOOKUP($A125,'Institution Evaluation'!$A$56:$J$346,7,0)&amp;""</f>
        <v/>
      </c>
      <c r="I125" s="10" t="str">
        <f>VLOOKUP($A125,'Institution Evaluation'!$A$56:$J$346,8,0)&amp;""</f>
        <v>Standard Importance</v>
      </c>
      <c r="J125" s="10" t="str">
        <f>VLOOKUP($A125,'Institution Evaluation'!$A$56:$J$346,9,0)&amp;""</f>
        <v/>
      </c>
      <c r="K125" s="10">
        <f t="shared" si="16"/>
        <v>10</v>
      </c>
      <c r="L125" s="124">
        <f>IF($E125="Not Scored", "N/A",IF(AND($D125='Auto Responses'!$J$27,$H125=""),"N/A",IF(AND($D125='Auto Responses'!$J$27,$H125='Auto Responses'!$J$7,),1,IF(AND($D125='Auto Responses'!$J$27,$H125='Auto Responses'!$J$8),0,IF($F125=$G125,1,0)))))</f>
        <v>1</v>
      </c>
      <c r="M125" s="10" t="str">
        <f>VLOOKUP($A125,'Institution Evaluation'!$A$56:$J$346,10,0)&amp;""</f>
        <v>FALSE</v>
      </c>
      <c r="N125" s="10">
        <f t="shared" si="17"/>
        <v>0</v>
      </c>
      <c r="O125" s="124">
        <f t="shared" si="18"/>
        <v>10</v>
      </c>
      <c r="P125" s="124">
        <f t="shared" si="22"/>
        <v>10</v>
      </c>
      <c r="Q125" s="124">
        <f t="shared" si="11"/>
        <v>0</v>
      </c>
      <c r="R125" s="124">
        <f t="shared" si="20"/>
        <v>0</v>
      </c>
      <c r="S125" s="124">
        <f t="shared" si="12"/>
        <v>0</v>
      </c>
      <c r="T125" s="124">
        <f t="shared" si="13"/>
        <v>0</v>
      </c>
      <c r="U125" s="124">
        <f t="shared" si="21"/>
        <v>44</v>
      </c>
      <c r="V125" s="124">
        <f t="shared" si="14"/>
        <v>0</v>
      </c>
    </row>
    <row r="126" spans="1:22" ht="56.1">
      <c r="A126" s="10" t="str">
        <f>Questions!$A127</f>
        <v>DATA-16</v>
      </c>
      <c r="B126" s="10" t="str">
        <f t="shared" si="15"/>
        <v>DATA</v>
      </c>
      <c r="C126" s="10" t="str">
        <f>VLOOKUP($A126,Questions!$A$3:$L$333,2,0)&amp;""</f>
        <v>Does the process described in DATA-15 adhere to DoD 5220.22-M and/or NIST SP 800-88 standards?</v>
      </c>
      <c r="D126" s="10" t="str">
        <f>VLOOKUP($A126,Questions!$A$3:$L$333,11,0)&amp;""</f>
        <v/>
      </c>
      <c r="E126" s="10" t="str">
        <f>VLOOKUP($A126,Questions!$A$3:$L$333,12,0)&amp;""</f>
        <v>Product</v>
      </c>
      <c r="F126" s="10" t="str">
        <f>VLOOKUP($A126,'Institution Evaluation'!$A$56:$J$346,3,0)&amp;""</f>
        <v>Yes</v>
      </c>
      <c r="G126" s="10" t="str">
        <f>VLOOKUP($A126,'Institution Evaluation'!$A$56:$J$346,6,0)&amp;""</f>
        <v>Yes</v>
      </c>
      <c r="H126" s="10" t="str">
        <f>VLOOKUP($A126,'Institution Evaluation'!$A$56:$J$346,7,0)&amp;""</f>
        <v/>
      </c>
      <c r="I126" s="10" t="str">
        <f>VLOOKUP($A126,'Institution Evaluation'!$A$56:$J$346,8,0)&amp;""</f>
        <v>Standard Importance</v>
      </c>
      <c r="J126" s="10" t="str">
        <f>VLOOKUP($A126,'Institution Evaluation'!$A$56:$J$346,9,0)&amp;""</f>
        <v/>
      </c>
      <c r="K126" s="10">
        <f t="shared" si="16"/>
        <v>10</v>
      </c>
      <c r="L126" s="124">
        <f>IF($E126="Not Scored", "N/A",IF(AND($D126='Auto Responses'!$J$27,$H126=""),"N/A",IF(AND($D126='Auto Responses'!$J$27,$H126='Auto Responses'!$J$7,),1,IF(AND($D126='Auto Responses'!$J$27,$H126='Auto Responses'!$J$8),0,IF($F126=$G126,1,0)))))</f>
        <v>1</v>
      </c>
      <c r="M126" s="10" t="str">
        <f>VLOOKUP($A126,'Institution Evaluation'!$A$56:$J$346,10,0)&amp;""</f>
        <v>FALSE</v>
      </c>
      <c r="N126" s="10">
        <f t="shared" si="17"/>
        <v>0</v>
      </c>
      <c r="O126" s="124">
        <f t="shared" si="18"/>
        <v>10</v>
      </c>
      <c r="P126" s="124">
        <f t="shared" si="22"/>
        <v>10</v>
      </c>
      <c r="Q126" s="124">
        <f t="shared" si="11"/>
        <v>0</v>
      </c>
      <c r="R126" s="124">
        <f t="shared" si="20"/>
        <v>0</v>
      </c>
      <c r="S126" s="124">
        <f t="shared" si="12"/>
        <v>0</v>
      </c>
      <c r="T126" s="124">
        <f t="shared" si="13"/>
        <v>0</v>
      </c>
      <c r="U126" s="124">
        <f t="shared" si="21"/>
        <v>44</v>
      </c>
      <c r="V126" s="124">
        <f t="shared" si="14"/>
        <v>0</v>
      </c>
    </row>
    <row r="127" spans="1:22" ht="56.1">
      <c r="A127" s="10" t="str">
        <f>Questions!$A128</f>
        <v>DATA-17</v>
      </c>
      <c r="B127" s="10" t="str">
        <f t="shared" si="15"/>
        <v>DATA</v>
      </c>
      <c r="C127" s="10" t="str">
        <f>VLOOKUP($A127,Questions!$A$3:$L$333,2,0)&amp;""</f>
        <v>Does your staff (or third party) have access to institutional data (e.g., financial, PHI, or other sensitive information) through any means?</v>
      </c>
      <c r="D127" s="10" t="str">
        <f>VLOOKUP($A127,Questions!$A$3:$L$333,11,0)&amp;""</f>
        <v/>
      </c>
      <c r="E127" s="10" t="str">
        <f>VLOOKUP($A127,Questions!$A$3:$L$333,12,0)&amp;""</f>
        <v>Product</v>
      </c>
      <c r="F127" s="10" t="str">
        <f>VLOOKUP($A127,'Institution Evaluation'!$A$56:$J$346,3,0)&amp;""</f>
        <v>No</v>
      </c>
      <c r="G127" s="10" t="str">
        <f>VLOOKUP($A127,'Institution Evaluation'!$A$56:$J$346,6,0)&amp;""</f>
        <v>Yes</v>
      </c>
      <c r="H127" s="10" t="str">
        <f>VLOOKUP($A127,'Institution Evaluation'!$A$56:$J$346,7,0)&amp;""</f>
        <v/>
      </c>
      <c r="I127" s="10" t="str">
        <f>VLOOKUP($A127,'Institution Evaluation'!$A$56:$J$346,8,0)&amp;""</f>
        <v>Standard Importance</v>
      </c>
      <c r="J127" s="10" t="str">
        <f>VLOOKUP($A127,'Institution Evaluation'!$A$56:$J$346,9,0)&amp;""</f>
        <v/>
      </c>
      <c r="K127" s="10">
        <f t="shared" si="16"/>
        <v>10</v>
      </c>
      <c r="L127" s="124">
        <f>IF($E127="Not Scored", "N/A",IF(AND($D127='Auto Responses'!$J$27,$H127=""),"N/A",IF(AND($D127='Auto Responses'!$J$27,$H127='Auto Responses'!$J$7,),1,IF(AND($D127='Auto Responses'!$J$27,$H127='Auto Responses'!$J$8),0,IF($F127=$G127,1,0)))))</f>
        <v>0</v>
      </c>
      <c r="M127" s="10" t="str">
        <f>VLOOKUP($A127,'Institution Evaluation'!$A$56:$J$346,10,0)&amp;""</f>
        <v>FALSE</v>
      </c>
      <c r="N127" s="10">
        <f t="shared" si="17"/>
        <v>0</v>
      </c>
      <c r="O127" s="124">
        <f t="shared" si="18"/>
        <v>10</v>
      </c>
      <c r="P127" s="124">
        <f t="shared" si="22"/>
        <v>0</v>
      </c>
      <c r="Q127" s="124">
        <f t="shared" si="11"/>
        <v>0</v>
      </c>
      <c r="R127" s="124">
        <f t="shared" si="20"/>
        <v>0</v>
      </c>
      <c r="S127" s="124">
        <f t="shared" si="12"/>
        <v>0</v>
      </c>
      <c r="T127" s="124">
        <f t="shared" si="13"/>
        <v>0</v>
      </c>
      <c r="U127" s="124">
        <f t="shared" si="21"/>
        <v>44</v>
      </c>
      <c r="V127" s="124">
        <f t="shared" si="14"/>
        <v>0</v>
      </c>
    </row>
    <row r="128" spans="1:22" ht="56.1">
      <c r="A128" s="10" t="str">
        <f>Questions!$A129</f>
        <v>DATA-18</v>
      </c>
      <c r="B128" s="10" t="str">
        <f t="shared" si="15"/>
        <v>DATA</v>
      </c>
      <c r="C128" s="10" t="str">
        <f>VLOOKUP($A128,Questions!$A$3:$L$333,2,0)&amp;""</f>
        <v>Do you have a documented and currently implemented strategy for securing employee workstations when they work remotely (i.e., not in a trusted computing environment)?</v>
      </c>
      <c r="D128" s="10" t="str">
        <f>VLOOKUP($A128,Questions!$A$3:$L$333,11,0)&amp;""</f>
        <v/>
      </c>
      <c r="E128" s="10" t="str">
        <f>VLOOKUP($A128,Questions!$A$3:$L$333,12,0)&amp;""</f>
        <v>Product</v>
      </c>
      <c r="F128" s="10" t="str">
        <f>VLOOKUP($A128,'Institution Evaluation'!$A$56:$J$346,3,0)&amp;""</f>
        <v>Yes</v>
      </c>
      <c r="G128" s="10" t="str">
        <f>VLOOKUP($A128,'Institution Evaluation'!$A$56:$J$346,6,0)&amp;""</f>
        <v>Yes</v>
      </c>
      <c r="H128" s="10" t="str">
        <f>VLOOKUP($A128,'Institution Evaluation'!$A$56:$J$346,7,0)&amp;""</f>
        <v/>
      </c>
      <c r="I128" s="10" t="str">
        <f>VLOOKUP($A128,'Institution Evaluation'!$A$56:$J$346,8,0)&amp;""</f>
        <v>Standard Importance</v>
      </c>
      <c r="J128" s="10" t="str">
        <f>VLOOKUP($A128,'Institution Evaluation'!$A$56:$J$346,9,0)&amp;""</f>
        <v/>
      </c>
      <c r="K128" s="10">
        <f t="shared" si="16"/>
        <v>10</v>
      </c>
      <c r="L128" s="124">
        <f>IF($E128="Not Scored", "N/A",IF(AND($D128='Auto Responses'!$J$27,$H128=""),"N/A",IF(AND($D128='Auto Responses'!$J$27,$H128='Auto Responses'!$J$7,),1,IF(AND($D128='Auto Responses'!$J$27,$H128='Auto Responses'!$J$8),0,IF($F128=$G128,1,0)))))</f>
        <v>1</v>
      </c>
      <c r="M128" s="10" t="str">
        <f>VLOOKUP($A128,'Institution Evaluation'!$A$56:$J$346,10,0)&amp;""</f>
        <v>FALSE</v>
      </c>
      <c r="N128" s="10">
        <f t="shared" si="17"/>
        <v>0</v>
      </c>
      <c r="O128" s="124">
        <f t="shared" si="18"/>
        <v>10</v>
      </c>
      <c r="P128" s="124">
        <f t="shared" si="22"/>
        <v>10</v>
      </c>
      <c r="Q128" s="124">
        <f t="shared" si="11"/>
        <v>0</v>
      </c>
      <c r="R128" s="124">
        <f t="shared" si="20"/>
        <v>0</v>
      </c>
      <c r="S128" s="124">
        <f t="shared" si="12"/>
        <v>0</v>
      </c>
      <c r="T128" s="124">
        <f t="shared" si="13"/>
        <v>0</v>
      </c>
      <c r="U128" s="124">
        <f t="shared" si="21"/>
        <v>44</v>
      </c>
      <c r="V128" s="124">
        <f t="shared" si="14"/>
        <v>0</v>
      </c>
    </row>
    <row r="129" spans="1:22" ht="69.95">
      <c r="A129" s="10" t="str">
        <f>Questions!$A130</f>
        <v>DATA-19</v>
      </c>
      <c r="B129" s="10" t="str">
        <f t="shared" si="15"/>
        <v>DATA</v>
      </c>
      <c r="C129" s="10" t="str">
        <f>VLOOKUP($A129,Questions!$A$3:$L$333,2,0)&amp;""</f>
        <v>Does the environment provide for dedicated single-tenant capabilities? If not, describe how your solution or environment separates data from different customers (e.g., logically, physically, single tenancy, multi-tenancy).</v>
      </c>
      <c r="D129" s="10" t="str">
        <f>VLOOKUP($A129,Questions!$A$3:$L$333,11,0)&amp;""</f>
        <v/>
      </c>
      <c r="E129" s="10" t="str">
        <f>VLOOKUP($A129,Questions!$A$3:$L$333,12,0)&amp;""</f>
        <v>Product</v>
      </c>
      <c r="F129" s="10" t="str">
        <f>VLOOKUP($A129,'Institution Evaluation'!$A$56:$J$346,3,0)&amp;""</f>
        <v>Yes</v>
      </c>
      <c r="G129" s="10" t="str">
        <f>VLOOKUP($A129,'Institution Evaluation'!$A$56:$J$346,6,0)&amp;""</f>
        <v>Yes</v>
      </c>
      <c r="H129" s="10" t="str">
        <f>VLOOKUP($A129,'Institution Evaluation'!$A$56:$J$346,7,0)&amp;""</f>
        <v/>
      </c>
      <c r="I129" s="10" t="str">
        <f>VLOOKUP($A129,'Institution Evaluation'!$A$56:$J$346,8,0)&amp;""</f>
        <v>Minor Importance</v>
      </c>
      <c r="J129" s="10" t="str">
        <f>VLOOKUP($A129,'Institution Evaluation'!$A$56:$J$346,9,0)&amp;""</f>
        <v/>
      </c>
      <c r="K129" s="10">
        <f t="shared" si="16"/>
        <v>5</v>
      </c>
      <c r="L129" s="124">
        <f>IF($E129="Not Scored", "N/A",IF(AND($D129='Auto Responses'!$J$27,$H129=""),"N/A",IF(AND($D129='Auto Responses'!$J$27,$H129='Auto Responses'!$J$7,),1,IF(AND($D129='Auto Responses'!$J$27,$H129='Auto Responses'!$J$8),0,IF($F129=$G129,1,0)))))</f>
        <v>1</v>
      </c>
      <c r="M129" s="10" t="str">
        <f>VLOOKUP($A129,'Institution Evaluation'!$A$56:$J$346,10,0)&amp;""</f>
        <v>FALSE</v>
      </c>
      <c r="N129" s="10">
        <f t="shared" si="17"/>
        <v>0</v>
      </c>
      <c r="O129" s="124">
        <f t="shared" si="18"/>
        <v>5</v>
      </c>
      <c r="P129" s="124">
        <f t="shared" si="22"/>
        <v>5</v>
      </c>
      <c r="Q129" s="124">
        <f t="shared" si="11"/>
        <v>0</v>
      </c>
      <c r="R129" s="124">
        <f t="shared" si="20"/>
        <v>0</v>
      </c>
      <c r="S129" s="124">
        <f t="shared" si="12"/>
        <v>0</v>
      </c>
      <c r="T129" s="124">
        <f t="shared" si="13"/>
        <v>0</v>
      </c>
      <c r="U129" s="124">
        <f t="shared" si="21"/>
        <v>44</v>
      </c>
      <c r="V129" s="124">
        <f t="shared" si="14"/>
        <v>0</v>
      </c>
    </row>
    <row r="130" spans="1:22" ht="56.1">
      <c r="A130" s="10" t="str">
        <f>Questions!$A131</f>
        <v>DATA-20</v>
      </c>
      <c r="B130" s="10" t="str">
        <f t="shared" si="15"/>
        <v>DATA</v>
      </c>
      <c r="C130" s="10" t="str">
        <f>VLOOKUP($A130,Questions!$A$3:$L$333,2,0)&amp;""</f>
        <v>Are ownership rights to all data, inputs, outputs, and metadata retained by the institution?</v>
      </c>
      <c r="D130" s="10" t="str">
        <f>VLOOKUP($A130,Questions!$A$3:$L$333,11,0)&amp;""</f>
        <v/>
      </c>
      <c r="E130" s="10" t="str">
        <f>VLOOKUP($A130,Questions!$A$3:$L$333,12,0)&amp;""</f>
        <v>Product</v>
      </c>
      <c r="F130" s="10" t="str">
        <f>VLOOKUP($A130,'Institution Evaluation'!$A$56:$J$346,3,0)&amp;""</f>
        <v>Yes</v>
      </c>
      <c r="G130" s="10" t="str">
        <f>VLOOKUP($A130,'Institution Evaluation'!$A$56:$J$346,6,0)&amp;""</f>
        <v>Yes</v>
      </c>
      <c r="H130" s="10" t="str">
        <f>VLOOKUP($A130,'Institution Evaluation'!$A$56:$J$346,7,0)&amp;""</f>
        <v/>
      </c>
      <c r="I130" s="10" t="str">
        <f>VLOOKUP($A130,'Institution Evaluation'!$A$56:$J$346,8,0)&amp;""</f>
        <v>Minor Importance</v>
      </c>
      <c r="J130" s="10" t="str">
        <f>VLOOKUP($A130,'Institution Evaluation'!$A$56:$J$346,9,0)&amp;""</f>
        <v/>
      </c>
      <c r="K130" s="10">
        <f t="shared" si="16"/>
        <v>5</v>
      </c>
      <c r="L130" s="124">
        <f>IF($E130="Not Scored", "N/A",IF(AND($D130='Auto Responses'!$J$27,$H130=""),"N/A",IF(AND($D130='Auto Responses'!$J$27,$H130='Auto Responses'!$J$7,),1,IF(AND($D130='Auto Responses'!$J$27,$H130='Auto Responses'!$J$8),0,IF($F130=$G130,1,0)))))</f>
        <v>1</v>
      </c>
      <c r="M130" s="10" t="str">
        <f>VLOOKUP($A130,'Institution Evaluation'!$A$56:$J$346,10,0)&amp;""</f>
        <v>FALSE</v>
      </c>
      <c r="N130" s="10">
        <f t="shared" si="17"/>
        <v>0</v>
      </c>
      <c r="O130" s="124">
        <f t="shared" si="18"/>
        <v>5</v>
      </c>
      <c r="P130" s="124">
        <f t="shared" si="22"/>
        <v>5</v>
      </c>
      <c r="Q130" s="124">
        <f t="shared" ref="Q130:Q189" si="23">IF(M130="TRUE",1,0)</f>
        <v>0</v>
      </c>
      <c r="R130" s="124">
        <f t="shared" si="20"/>
        <v>0</v>
      </c>
      <c r="S130" s="124">
        <f t="shared" ref="S130:S189" si="24">IF(Q130=0,0,R130)</f>
        <v>0</v>
      </c>
      <c r="T130" s="124">
        <f t="shared" ref="T130:T189" si="25">IF(N130=1,1,0)</f>
        <v>0</v>
      </c>
      <c r="U130" s="124">
        <f t="shared" si="21"/>
        <v>44</v>
      </c>
      <c r="V130" s="124">
        <f t="shared" ref="V130:V189" si="26">IF(T130=0,0,U130)</f>
        <v>0</v>
      </c>
    </row>
    <row r="131" spans="1:22" ht="56.1">
      <c r="A131" s="10" t="str">
        <f>Questions!$A132</f>
        <v>DATA-21</v>
      </c>
      <c r="B131" s="10" t="str">
        <f t="shared" ref="B131:B190" si="27">LEFT(A131,4)</f>
        <v>DATA</v>
      </c>
      <c r="C131" s="10" t="str">
        <f>VLOOKUP($A131,Questions!$A$3:$L$333,2,0)&amp;""</f>
        <v>In the event of imminent bankruptcy, closing of business, or retirement of service, will you provide 90 days for customers to get their data out of the system and migrate applications?</v>
      </c>
      <c r="D131" s="10" t="str">
        <f>VLOOKUP($A131,Questions!$A$3:$L$333,11,0)&amp;""</f>
        <v/>
      </c>
      <c r="E131" s="10" t="str">
        <f>VLOOKUP($A131,Questions!$A$3:$L$333,12,0)&amp;""</f>
        <v>Product</v>
      </c>
      <c r="F131" s="10" t="str">
        <f>VLOOKUP($A131,'Institution Evaluation'!$A$56:$J$346,3,0)&amp;""</f>
        <v>Yes</v>
      </c>
      <c r="G131" s="10" t="str">
        <f>VLOOKUP($A131,'Institution Evaluation'!$A$56:$J$346,6,0)&amp;""</f>
        <v>Yes</v>
      </c>
      <c r="H131" s="10" t="str">
        <f>VLOOKUP($A131,'Institution Evaluation'!$A$56:$J$346,7,0)&amp;""</f>
        <v/>
      </c>
      <c r="I131" s="10" t="str">
        <f>VLOOKUP($A131,'Institution Evaluation'!$A$56:$J$346,8,0)&amp;""</f>
        <v>Minor Importance</v>
      </c>
      <c r="J131" s="10" t="str">
        <f>VLOOKUP($A131,'Institution Evaluation'!$A$56:$J$346,9,0)&amp;""</f>
        <v/>
      </c>
      <c r="K131" s="10">
        <f t="shared" ref="K131:K190" si="28">IF($I131="Critical Importance",20,IF($I131="Minor Importance",5,10))</f>
        <v>5</v>
      </c>
      <c r="L131" s="124">
        <f>IF($E131="Not Scored", "N/A",IF(AND($D131='Auto Responses'!$J$27,$H131=""),"N/A",IF(AND($D131='Auto Responses'!$J$27,$H131='Auto Responses'!$J$7,),1,IF(AND($D131='Auto Responses'!$J$27,$H131='Auto Responses'!$J$8),0,IF($F131=$G131,1,0)))))</f>
        <v>1</v>
      </c>
      <c r="M131" s="10" t="str">
        <f>VLOOKUP($A131,'Institution Evaluation'!$A$56:$J$346,10,0)&amp;""</f>
        <v>FALSE</v>
      </c>
      <c r="N131" s="10">
        <f t="shared" ref="N131:N190" si="29">IF($J131="Critical Importance",1,IF(AND($J131="",$I131="Critical Importance"),1,0))</f>
        <v>0</v>
      </c>
      <c r="O131" s="124">
        <f t="shared" ref="O131:O190" si="30">IF($E131="Not Scored","N/A",IF($J131="",$K131,IF($J131="Minor Importance",5,IF($J131="Standard Importance",10,IF($J131="Critical Importance",20,0)))))</f>
        <v>5</v>
      </c>
      <c r="P131" s="124">
        <f t="shared" ref="P131:P190" si="31">IF(OR($O131="N/A",$L131="N/A"),"N/A",$O131*$L131)</f>
        <v>5</v>
      </c>
      <c r="Q131" s="124">
        <f t="shared" si="23"/>
        <v>0</v>
      </c>
      <c r="R131" s="124">
        <f t="shared" si="20"/>
        <v>0</v>
      </c>
      <c r="S131" s="124">
        <f t="shared" si="24"/>
        <v>0</v>
      </c>
      <c r="T131" s="124">
        <f t="shared" si="25"/>
        <v>0</v>
      </c>
      <c r="U131" s="124">
        <f t="shared" si="21"/>
        <v>44</v>
      </c>
      <c r="V131" s="124">
        <f t="shared" si="26"/>
        <v>0</v>
      </c>
    </row>
    <row r="132" spans="1:22" ht="56.1">
      <c r="A132" s="10" t="str">
        <f>Questions!$A133</f>
        <v>DATA-22</v>
      </c>
      <c r="B132" s="10" t="str">
        <f t="shared" si="27"/>
        <v>DATA</v>
      </c>
      <c r="C132" s="10" t="str">
        <f>VLOOKUP($A132,Questions!$A$3:$L$333,2,0)&amp;""</f>
        <v>Are involatile backup copies made according to predefined schedules and securely stored and protected?</v>
      </c>
      <c r="D132" s="10" t="str">
        <f>VLOOKUP($A132,Questions!$A$3:$L$333,11,0)&amp;""</f>
        <v/>
      </c>
      <c r="E132" s="10" t="str">
        <f>VLOOKUP($A132,Questions!$A$3:$L$333,12,0)&amp;""</f>
        <v>Product</v>
      </c>
      <c r="F132" s="10" t="str">
        <f>VLOOKUP($A132,'Institution Evaluation'!$A$56:$J$346,3,0)&amp;""</f>
        <v>Yes</v>
      </c>
      <c r="G132" s="10" t="str">
        <f>VLOOKUP($A132,'Institution Evaluation'!$A$56:$J$346,6,0)&amp;""</f>
        <v>Yes</v>
      </c>
      <c r="H132" s="10" t="str">
        <f>VLOOKUP($A132,'Institution Evaluation'!$A$56:$J$346,7,0)&amp;""</f>
        <v/>
      </c>
      <c r="I132" s="10" t="str">
        <f>VLOOKUP($A132,'Institution Evaluation'!$A$56:$J$346,8,0)&amp;""</f>
        <v>Minor Importance</v>
      </c>
      <c r="J132" s="10" t="str">
        <f>VLOOKUP($A132,'Institution Evaluation'!$A$56:$J$346,9,0)&amp;""</f>
        <v/>
      </c>
      <c r="K132" s="10">
        <f t="shared" si="28"/>
        <v>5</v>
      </c>
      <c r="L132" s="124">
        <f>IF($E132="Not Scored", "N/A",IF(AND($D132='Auto Responses'!$J$27,$H132=""),"N/A",IF(AND($D132='Auto Responses'!$J$27,$H132='Auto Responses'!$J$7,),1,IF(AND($D132='Auto Responses'!$J$27,$H132='Auto Responses'!$J$8),0,IF($F132=$G132,1,0)))))</f>
        <v>1</v>
      </c>
      <c r="M132" s="10" t="str">
        <f>VLOOKUP($A132,'Institution Evaluation'!$A$56:$J$346,10,0)&amp;""</f>
        <v>FALSE</v>
      </c>
      <c r="N132" s="10">
        <f t="shared" si="29"/>
        <v>0</v>
      </c>
      <c r="O132" s="124">
        <f t="shared" si="30"/>
        <v>5</v>
      </c>
      <c r="P132" s="124">
        <f t="shared" si="31"/>
        <v>5</v>
      </c>
      <c r="Q132" s="124">
        <f t="shared" si="23"/>
        <v>0</v>
      </c>
      <c r="R132" s="124">
        <f t="shared" si="20"/>
        <v>0</v>
      </c>
      <c r="S132" s="124">
        <f t="shared" si="24"/>
        <v>0</v>
      </c>
      <c r="T132" s="124">
        <f t="shared" si="25"/>
        <v>0</v>
      </c>
      <c r="U132" s="124">
        <f t="shared" si="21"/>
        <v>44</v>
      </c>
      <c r="V132" s="124">
        <f t="shared" si="26"/>
        <v>0</v>
      </c>
    </row>
    <row r="133" spans="1:22" ht="56.1">
      <c r="A133" s="10" t="str">
        <f>Questions!$A125</f>
        <v>DATA-14</v>
      </c>
      <c r="B133" s="10" t="str">
        <f t="shared" si="27"/>
        <v>DATA</v>
      </c>
      <c r="C133" s="10" t="str">
        <f>VLOOKUP($A133,Questions!$A$3:$L$333,2,0)&amp;""</f>
        <v>Are data backups encrypted?</v>
      </c>
      <c r="D133" s="10" t="str">
        <f>VLOOKUP($A133,Questions!$A$3:$L$333,11,0)&amp;""</f>
        <v/>
      </c>
      <c r="E133" s="10" t="str">
        <f>VLOOKUP($A133,Questions!$A$3:$L$333,12,0)&amp;""</f>
        <v>Product</v>
      </c>
      <c r="F133" s="10" t="str">
        <f>VLOOKUP($A133,'Institution Evaluation'!$A$56:$J$346,3,0)&amp;""</f>
        <v>Yes</v>
      </c>
      <c r="G133" s="10" t="str">
        <f>VLOOKUP($A133,'Institution Evaluation'!$A$56:$J$346,6,0)&amp;""</f>
        <v>Yes</v>
      </c>
      <c r="H133" s="10" t="str">
        <f>VLOOKUP($A133,'Institution Evaluation'!$A$56:$J$346,7,0)&amp;""</f>
        <v/>
      </c>
      <c r="I133" s="10" t="str">
        <f>VLOOKUP($A133,'Institution Evaluation'!$A$56:$J$346,8,0)&amp;""</f>
        <v>Minor Importance</v>
      </c>
      <c r="J133" s="10" t="str">
        <f>VLOOKUP($A133,'Institution Evaluation'!$A$56:$J$346,9,0)&amp;""</f>
        <v/>
      </c>
      <c r="K133" s="10">
        <f t="shared" si="28"/>
        <v>5</v>
      </c>
      <c r="L133" s="124">
        <f>IF($E133="Not Scored", "N/A",IF(AND($D133='Auto Responses'!$J$27,$H133=""),"N/A",IF(AND($D133='Auto Responses'!$J$27,$H133='Auto Responses'!$J$7,),1,IF(AND($D133='Auto Responses'!$J$27,$H133='Auto Responses'!$J$8),0,IF($F133=$G133,1,0)))))</f>
        <v>1</v>
      </c>
      <c r="M133" s="10" t="str">
        <f>VLOOKUP($A133,'Institution Evaluation'!$A$56:$J$346,10,0)&amp;""</f>
        <v>FALSE</v>
      </c>
      <c r="N133" s="10">
        <f t="shared" si="29"/>
        <v>0</v>
      </c>
      <c r="O133" s="124">
        <f t="shared" si="30"/>
        <v>5</v>
      </c>
      <c r="P133" s="124">
        <f t="shared" si="31"/>
        <v>5</v>
      </c>
      <c r="Q133" s="124">
        <f t="shared" si="23"/>
        <v>0</v>
      </c>
      <c r="R133" s="124">
        <f t="shared" ref="R133:R196" si="32">R132+Q133</f>
        <v>0</v>
      </c>
      <c r="S133" s="124">
        <f t="shared" si="24"/>
        <v>0</v>
      </c>
      <c r="T133" s="124">
        <f t="shared" si="25"/>
        <v>0</v>
      </c>
      <c r="U133" s="124">
        <f t="shared" ref="U133:U196" si="33">U132+T133</f>
        <v>44</v>
      </c>
      <c r="V133" s="124">
        <f t="shared" si="26"/>
        <v>0</v>
      </c>
    </row>
    <row r="134" spans="1:22" ht="69.95">
      <c r="A134" s="10" t="str">
        <f>Questions!$A134</f>
        <v>DATA-23</v>
      </c>
      <c r="B134" s="10" t="str">
        <f t="shared" si="27"/>
        <v>DATA</v>
      </c>
      <c r="C134" s="10" t="str">
        <f>VLOOKUP($A134,Questions!$A$3:$L$333,2,0)&amp;""</f>
        <v>Do you have a cryptographic key management process (generation, exchange, storage, safeguards, use, vetting, and replacement) that is documented and currently implemented, for all system components (e.g., database, system, web, etc.)?</v>
      </c>
      <c r="D134" s="10" t="str">
        <f>VLOOKUP($A134,Questions!$A$3:$L$333,11,0)&amp;""</f>
        <v/>
      </c>
      <c r="E134" s="10" t="str">
        <f>VLOOKUP($A134,Questions!$A$3:$L$333,12,0)&amp;""</f>
        <v>Product</v>
      </c>
      <c r="F134" s="10" t="str">
        <f>VLOOKUP($A134,'Institution Evaluation'!$A$56:$J$346,3,0)&amp;""</f>
        <v>Yes</v>
      </c>
      <c r="G134" s="10" t="str">
        <f>VLOOKUP($A134,'Institution Evaluation'!$A$56:$J$346,6,0)&amp;""</f>
        <v>Yes</v>
      </c>
      <c r="H134" s="10" t="str">
        <f>VLOOKUP($A134,'Institution Evaluation'!$A$56:$J$346,7,0)&amp;""</f>
        <v/>
      </c>
      <c r="I134" s="10" t="str">
        <f>VLOOKUP($A134,'Institution Evaluation'!$A$56:$J$346,8,0)&amp;""</f>
        <v>Minor Importance</v>
      </c>
      <c r="J134" s="10" t="str">
        <f>VLOOKUP($A134,'Institution Evaluation'!$A$56:$J$346,9,0)&amp;""</f>
        <v/>
      </c>
      <c r="K134" s="10">
        <f t="shared" si="28"/>
        <v>5</v>
      </c>
      <c r="L134" s="124">
        <f>IF($E134="Not Scored", "N/A",IF(AND($D134='Auto Responses'!$J$27,$H134=""),"N/A",IF(AND($D134='Auto Responses'!$J$27,$H134='Auto Responses'!$J$7,),1,IF(AND($D134='Auto Responses'!$J$27,$H134='Auto Responses'!$J$8),0,IF($F134=$G134,1,0)))))</f>
        <v>1</v>
      </c>
      <c r="M134" s="10" t="str">
        <f>VLOOKUP($A134,'Institution Evaluation'!$A$56:$J$346,10,0)&amp;""</f>
        <v>FALSE</v>
      </c>
      <c r="N134" s="10">
        <f t="shared" si="29"/>
        <v>0</v>
      </c>
      <c r="O134" s="124">
        <f t="shared" si="30"/>
        <v>5</v>
      </c>
      <c r="P134" s="124">
        <f t="shared" si="31"/>
        <v>5</v>
      </c>
      <c r="Q134" s="124">
        <f t="shared" si="23"/>
        <v>0</v>
      </c>
      <c r="R134" s="124">
        <f t="shared" si="32"/>
        <v>0</v>
      </c>
      <c r="S134" s="124">
        <f t="shared" si="24"/>
        <v>0</v>
      </c>
      <c r="T134" s="124">
        <f t="shared" si="25"/>
        <v>0</v>
      </c>
      <c r="U134" s="124">
        <f t="shared" si="33"/>
        <v>44</v>
      </c>
      <c r="V134" s="124">
        <f t="shared" si="26"/>
        <v>0</v>
      </c>
    </row>
    <row r="135" spans="1:22" ht="56.1">
      <c r="A135" s="10" t="str">
        <f>Questions!$A135</f>
        <v>DCTR-01</v>
      </c>
      <c r="B135" s="10" t="str">
        <f t="shared" si="27"/>
        <v>DCTR</v>
      </c>
      <c r="C135" s="10" t="str">
        <f>VLOOKUP($A135,Questions!$A$3:$L$333,2,0)&amp;""</f>
        <v>Select your hosting option.</v>
      </c>
      <c r="D135" s="10" t="str">
        <f>VLOOKUP($A135,Questions!$A$3:$L$333,11,0)&amp;""</f>
        <v/>
      </c>
      <c r="E135" s="10" t="str">
        <f>VLOOKUP($A135,Questions!$A$3:$L$333,12,0)&amp;""</f>
        <v>Not scored</v>
      </c>
      <c r="F135" s="10" t="str">
        <f>VLOOKUP($A135,'Institution Evaluation'!$A$56:$J$346,3,0)&amp;""</f>
        <v>AWS</v>
      </c>
      <c r="G135" s="10" t="str">
        <f>VLOOKUP($A135,'Institution Evaluation'!$A$56:$J$346,6,0)&amp;""</f>
        <v>Yes</v>
      </c>
      <c r="H135" s="10" t="str">
        <f>VLOOKUP($A135,'Institution Evaluation'!$A$56:$J$346,7,0)&amp;""</f>
        <v/>
      </c>
      <c r="I135" s="10" t="str">
        <f>VLOOKUP($A135,'Institution Evaluation'!$A$56:$J$346,8,0)&amp;""</f>
        <v/>
      </c>
      <c r="J135" s="10" t="str">
        <f>VLOOKUP($A135,'Institution Evaluation'!$A$56:$J$346,9,0)&amp;""</f>
        <v/>
      </c>
      <c r="K135" s="10">
        <f t="shared" si="28"/>
        <v>10</v>
      </c>
      <c r="L135" s="124" t="str">
        <f>IF($E135="Not Scored", "N/A",IF(AND($D135='Auto Responses'!$J$27,$H135=""),"N/A",IF(AND($D135='Auto Responses'!$J$27,$H135='Auto Responses'!$J$7,),1,IF(AND($D135='Auto Responses'!$J$27,$H135='Auto Responses'!$J$8),0,IF($F135=$G135,1,0)))))</f>
        <v>N/A</v>
      </c>
      <c r="M135" s="10" t="str">
        <f>VLOOKUP($A135,'Institution Evaluation'!$A$56:$J$346,10,0)&amp;""</f>
        <v>FALSE</v>
      </c>
      <c r="N135" s="10">
        <f t="shared" si="29"/>
        <v>0</v>
      </c>
      <c r="O135" s="124" t="str">
        <f t="shared" si="30"/>
        <v>N/A</v>
      </c>
      <c r="P135" s="124" t="str">
        <f t="shared" si="31"/>
        <v>N/A</v>
      </c>
      <c r="Q135" s="124">
        <f t="shared" si="23"/>
        <v>0</v>
      </c>
      <c r="R135" s="124">
        <f t="shared" si="32"/>
        <v>0</v>
      </c>
      <c r="S135" s="124">
        <f t="shared" si="24"/>
        <v>0</v>
      </c>
      <c r="T135" s="124">
        <f t="shared" si="25"/>
        <v>0</v>
      </c>
      <c r="U135" s="124">
        <f t="shared" si="33"/>
        <v>44</v>
      </c>
      <c r="V135" s="124">
        <f t="shared" si="26"/>
        <v>0</v>
      </c>
    </row>
    <row r="136" spans="1:22" ht="56.1">
      <c r="A136" s="10" t="str">
        <f>Questions!$A136</f>
        <v>DCTR-02</v>
      </c>
      <c r="B136" s="10" t="str">
        <f t="shared" si="27"/>
        <v>DCTR</v>
      </c>
      <c r="C136" s="10" t="str">
        <f>VLOOKUP($A136,Questions!$A$3:$L$333,2,0)&amp;""</f>
        <v>Is a SOC 2 Type 2 report available for the hosting environment?</v>
      </c>
      <c r="D136" s="10" t="str">
        <f>VLOOKUP($A136,Questions!$A$3:$L$333,11,0)&amp;""</f>
        <v/>
      </c>
      <c r="E136" s="10" t="str">
        <f>VLOOKUP($A136,Questions!$A$3:$L$333,12,0)&amp;""</f>
        <v>Infrastructure</v>
      </c>
      <c r="F136" s="10" t="str">
        <f>VLOOKUP($A136,'Institution Evaluation'!$A$56:$J$346,3,0)&amp;""</f>
        <v>Yes</v>
      </c>
      <c r="G136" s="10" t="str">
        <f>VLOOKUP($A136,'Institution Evaluation'!$A$56:$J$346,6,0)&amp;""</f>
        <v>Yes</v>
      </c>
      <c r="H136" s="10" t="str">
        <f>VLOOKUP($A136,'Institution Evaluation'!$A$56:$J$346,7,0)&amp;""</f>
        <v/>
      </c>
      <c r="I136" s="10" t="str">
        <f>VLOOKUP($A136,'Institution Evaluation'!$A$56:$J$346,8,0)&amp;""</f>
        <v>Standard Importance</v>
      </c>
      <c r="J136" s="10" t="str">
        <f>VLOOKUP($A136,'Institution Evaluation'!$A$56:$J$346,9,0)&amp;""</f>
        <v/>
      </c>
      <c r="K136" s="10">
        <f t="shared" si="28"/>
        <v>10</v>
      </c>
      <c r="L136" s="124">
        <f>IF($E136="Not Scored", "N/A",IF(AND($D136='Auto Responses'!$J$27,$H136=""),"N/A",IF(AND($D136='Auto Responses'!$J$27,$H136='Auto Responses'!$J$7,),1,IF(AND($D136='Auto Responses'!$J$27,$H136='Auto Responses'!$J$8),0,IF($F136=$G136,1,0)))))</f>
        <v>1</v>
      </c>
      <c r="M136" s="10" t="str">
        <f>VLOOKUP($A136,'Institution Evaluation'!$A$56:$J$346,10,0)&amp;""</f>
        <v>FALSE</v>
      </c>
      <c r="N136" s="10">
        <f t="shared" si="29"/>
        <v>0</v>
      </c>
      <c r="O136" s="124">
        <f t="shared" si="30"/>
        <v>10</v>
      </c>
      <c r="P136" s="124">
        <f t="shared" si="31"/>
        <v>10</v>
      </c>
      <c r="Q136" s="124">
        <f t="shared" si="23"/>
        <v>0</v>
      </c>
      <c r="R136" s="124">
        <f t="shared" si="32"/>
        <v>0</v>
      </c>
      <c r="S136" s="124">
        <f t="shared" si="24"/>
        <v>0</v>
      </c>
      <c r="T136" s="124">
        <f t="shared" si="25"/>
        <v>0</v>
      </c>
      <c r="U136" s="124">
        <f t="shared" si="33"/>
        <v>44</v>
      </c>
      <c r="V136" s="124">
        <f t="shared" si="26"/>
        <v>0</v>
      </c>
    </row>
    <row r="137" spans="1:22" ht="56.1">
      <c r="A137" s="10" t="str">
        <f>Questions!$A137</f>
        <v>DCTR-03</v>
      </c>
      <c r="B137" s="10" t="str">
        <f t="shared" si="27"/>
        <v>DCTR</v>
      </c>
      <c r="C137" s="10" t="str">
        <f>VLOOKUP($A137,Questions!$A$3:$L$333,2,0)&amp;""</f>
        <v>Are you generally able to accommodate storing each institution's data within its geographic region?</v>
      </c>
      <c r="D137" s="10" t="str">
        <f>VLOOKUP($A137,Questions!$A$3:$L$333,11,0)&amp;""</f>
        <v/>
      </c>
      <c r="E137" s="10" t="str">
        <f>VLOOKUP($A137,Questions!$A$3:$L$333,12,0)&amp;""</f>
        <v>Infrastructure</v>
      </c>
      <c r="F137" s="10" t="str">
        <f>VLOOKUP($A137,'Institution Evaluation'!$A$56:$J$346,3,0)&amp;""</f>
        <v>Yes</v>
      </c>
      <c r="G137" s="10" t="str">
        <f>VLOOKUP($A137,'Institution Evaluation'!$A$56:$J$346,6,0)&amp;""</f>
        <v>Yes</v>
      </c>
      <c r="H137" s="10" t="str">
        <f>VLOOKUP($A137,'Institution Evaluation'!$A$56:$J$346,7,0)&amp;""</f>
        <v/>
      </c>
      <c r="I137" s="10" t="str">
        <f>VLOOKUP($A137,'Institution Evaluation'!$A$56:$J$346,8,0)&amp;""</f>
        <v>Standard Importance</v>
      </c>
      <c r="J137" s="10" t="str">
        <f>VLOOKUP($A137,'Institution Evaluation'!$A$56:$J$346,9,0)&amp;""</f>
        <v/>
      </c>
      <c r="K137" s="10">
        <f t="shared" si="28"/>
        <v>10</v>
      </c>
      <c r="L137" s="124">
        <f>IF($E137="Not Scored", "N/A",IF(AND($D137='Auto Responses'!$J$27,$H137=""),"N/A",IF(AND($D137='Auto Responses'!$J$27,$H137='Auto Responses'!$J$7,),1,IF(AND($D137='Auto Responses'!$J$27,$H137='Auto Responses'!$J$8),0,IF($F137=$G137,1,0)))))</f>
        <v>1</v>
      </c>
      <c r="M137" s="10" t="str">
        <f>VLOOKUP($A137,'Institution Evaluation'!$A$56:$J$346,10,0)&amp;""</f>
        <v>FALSE</v>
      </c>
      <c r="N137" s="10">
        <f t="shared" si="29"/>
        <v>0</v>
      </c>
      <c r="O137" s="124">
        <f t="shared" si="30"/>
        <v>10</v>
      </c>
      <c r="P137" s="124">
        <f t="shared" si="31"/>
        <v>10</v>
      </c>
      <c r="Q137" s="124">
        <f t="shared" si="23"/>
        <v>0</v>
      </c>
      <c r="R137" s="124">
        <f t="shared" si="32"/>
        <v>0</v>
      </c>
      <c r="S137" s="124">
        <f t="shared" si="24"/>
        <v>0</v>
      </c>
      <c r="T137" s="124">
        <f t="shared" si="25"/>
        <v>0</v>
      </c>
      <c r="U137" s="124">
        <f t="shared" si="33"/>
        <v>44</v>
      </c>
      <c r="V137" s="124">
        <f t="shared" si="26"/>
        <v>0</v>
      </c>
    </row>
    <row r="138" spans="1:22" ht="56.1">
      <c r="A138" s="10" t="str">
        <f>Questions!$A138</f>
        <v>DCTR-04</v>
      </c>
      <c r="B138" s="10" t="str">
        <f t="shared" si="27"/>
        <v>DCTR</v>
      </c>
      <c r="C138" s="10" t="str">
        <f>VLOOKUP($A138,Questions!$A$3:$L$333,2,0)&amp;""</f>
        <v>Are the data centers staffed 24 hours a day, seven days a week (i.e., 24 x 7 x 365)?</v>
      </c>
      <c r="D138" s="10" t="str">
        <f>VLOOKUP($A138,Questions!$A$3:$L$333,11,0)&amp;""</f>
        <v/>
      </c>
      <c r="E138" s="10" t="str">
        <f>VLOOKUP($A138,Questions!$A$3:$L$333,12,0)&amp;""</f>
        <v>Infrastructure</v>
      </c>
      <c r="F138" s="10" t="str">
        <f>VLOOKUP($A138,'Institution Evaluation'!$A$56:$J$346,3,0)&amp;""</f>
        <v>Yes</v>
      </c>
      <c r="G138" s="10" t="str">
        <f>VLOOKUP($A138,'Institution Evaluation'!$A$56:$J$346,6,0)&amp;""</f>
        <v>Yes</v>
      </c>
      <c r="H138" s="10" t="str">
        <f>VLOOKUP($A138,'Institution Evaluation'!$A$56:$J$346,7,0)&amp;""</f>
        <v/>
      </c>
      <c r="I138" s="10" t="str">
        <f>VLOOKUP($A138,'Institution Evaluation'!$A$56:$J$346,8,0)&amp;""</f>
        <v>Standard Importance</v>
      </c>
      <c r="J138" s="10" t="str">
        <f>VLOOKUP($A138,'Institution Evaluation'!$A$56:$J$346,9,0)&amp;""</f>
        <v/>
      </c>
      <c r="K138" s="10">
        <f t="shared" si="28"/>
        <v>10</v>
      </c>
      <c r="L138" s="124">
        <f>IF($E138="Not Scored", "N/A",IF(AND($D138='Auto Responses'!$J$27,$H138=""),"N/A",IF(AND($D138='Auto Responses'!$J$27,$H138='Auto Responses'!$J$7,),1,IF(AND($D138='Auto Responses'!$J$27,$H138='Auto Responses'!$J$8),0,IF($F138=$G138,1,0)))))</f>
        <v>1</v>
      </c>
      <c r="M138" s="10" t="str">
        <f>VLOOKUP($A138,'Institution Evaluation'!$A$56:$J$346,10,0)&amp;""</f>
        <v>FALSE</v>
      </c>
      <c r="N138" s="10">
        <f t="shared" si="29"/>
        <v>0</v>
      </c>
      <c r="O138" s="124">
        <f t="shared" si="30"/>
        <v>10</v>
      </c>
      <c r="P138" s="124">
        <f t="shared" si="31"/>
        <v>10</v>
      </c>
      <c r="Q138" s="124">
        <f t="shared" si="23"/>
        <v>0</v>
      </c>
      <c r="R138" s="124">
        <f t="shared" si="32"/>
        <v>0</v>
      </c>
      <c r="S138" s="124">
        <f t="shared" si="24"/>
        <v>0</v>
      </c>
      <c r="T138" s="124">
        <f t="shared" si="25"/>
        <v>0</v>
      </c>
      <c r="U138" s="124">
        <f t="shared" si="33"/>
        <v>44</v>
      </c>
      <c r="V138" s="124">
        <f t="shared" si="26"/>
        <v>0</v>
      </c>
    </row>
    <row r="139" spans="1:22" ht="56.1">
      <c r="A139" s="10" t="str">
        <f>Questions!$A139</f>
        <v>DCTR-05</v>
      </c>
      <c r="B139" s="10" t="str">
        <f t="shared" si="27"/>
        <v>DCTR</v>
      </c>
      <c r="C139" s="10" t="str">
        <f>VLOOKUP($A139,Questions!$A$3:$L$333,2,0)&amp;""</f>
        <v>Are your servers separated from other companies via a physical barrier, such as a cage or hard walls?</v>
      </c>
      <c r="D139" s="10" t="str">
        <f>VLOOKUP($A139,Questions!$A$3:$L$333,11,0)&amp;""</f>
        <v/>
      </c>
      <c r="E139" s="10" t="str">
        <f>VLOOKUP($A139,Questions!$A$3:$L$333,12,0)&amp;""</f>
        <v>Infrastructure</v>
      </c>
      <c r="F139" s="10" t="str">
        <f>VLOOKUP($A139,'Institution Evaluation'!$A$56:$J$346,3,0)&amp;""</f>
        <v>Yes</v>
      </c>
      <c r="G139" s="10" t="str">
        <f>VLOOKUP($A139,'Institution Evaluation'!$A$56:$J$346,6,0)&amp;""</f>
        <v>Yes</v>
      </c>
      <c r="H139" s="10" t="str">
        <f>VLOOKUP($A139,'Institution Evaluation'!$A$56:$J$346,7,0)&amp;""</f>
        <v/>
      </c>
      <c r="I139" s="10" t="str">
        <f>VLOOKUP($A139,'Institution Evaluation'!$A$56:$J$346,8,0)&amp;""</f>
        <v>Standard Importance</v>
      </c>
      <c r="J139" s="10" t="str">
        <f>VLOOKUP($A139,'Institution Evaluation'!$A$56:$J$346,9,0)&amp;""</f>
        <v/>
      </c>
      <c r="K139" s="10">
        <f t="shared" si="28"/>
        <v>10</v>
      </c>
      <c r="L139" s="124">
        <f>IF($E139="Not Scored", "N/A",IF(AND($D139='Auto Responses'!$J$27,$H139=""),"N/A",IF(AND($D139='Auto Responses'!$J$27,$H139='Auto Responses'!$J$7,),1,IF(AND($D139='Auto Responses'!$J$27,$H139='Auto Responses'!$J$8),0,IF($F139=$G139,1,0)))))</f>
        <v>1</v>
      </c>
      <c r="M139" s="10" t="str">
        <f>VLOOKUP($A139,'Institution Evaluation'!$A$56:$J$346,10,0)&amp;""</f>
        <v>FALSE</v>
      </c>
      <c r="N139" s="10">
        <f t="shared" si="29"/>
        <v>0</v>
      </c>
      <c r="O139" s="124">
        <f t="shared" si="30"/>
        <v>10</v>
      </c>
      <c r="P139" s="124">
        <f t="shared" si="31"/>
        <v>10</v>
      </c>
      <c r="Q139" s="124">
        <f t="shared" si="23"/>
        <v>0</v>
      </c>
      <c r="R139" s="124">
        <f t="shared" si="32"/>
        <v>0</v>
      </c>
      <c r="S139" s="124">
        <f t="shared" si="24"/>
        <v>0</v>
      </c>
      <c r="T139" s="124">
        <f t="shared" si="25"/>
        <v>0</v>
      </c>
      <c r="U139" s="124">
        <f t="shared" si="33"/>
        <v>44</v>
      </c>
      <c r="V139" s="124">
        <f t="shared" si="26"/>
        <v>0</v>
      </c>
    </row>
    <row r="140" spans="1:22" ht="56.1">
      <c r="A140" s="10" t="str">
        <f>Questions!$A140</f>
        <v>DCTR-06</v>
      </c>
      <c r="B140" s="10" t="str">
        <f t="shared" si="27"/>
        <v>DCTR</v>
      </c>
      <c r="C140" s="10" t="str">
        <f>VLOOKUP($A140,Questions!$A$3:$L$333,2,0)&amp;""</f>
        <v>Does a physical barrier fully enclose the physical space, preventing unauthorized physical contact with any of your devices?*</v>
      </c>
      <c r="D140" s="10" t="str">
        <f>VLOOKUP($A140,Questions!$A$3:$L$333,11,0)&amp;""</f>
        <v/>
      </c>
      <c r="E140" s="10" t="str">
        <f>VLOOKUP($A140,Questions!$A$3:$L$333,12,0)&amp;""</f>
        <v>Infrastructure</v>
      </c>
      <c r="F140" s="10" t="str">
        <f>VLOOKUP($A140,'Institution Evaluation'!$A$56:$J$346,3,0)&amp;""</f>
        <v>Yes</v>
      </c>
      <c r="G140" s="10" t="str">
        <f>VLOOKUP($A140,'Institution Evaluation'!$A$56:$J$346,6,0)&amp;""</f>
        <v>Yes</v>
      </c>
      <c r="H140" s="10" t="str">
        <f>VLOOKUP($A140,'Institution Evaluation'!$A$56:$J$346,7,0)&amp;""</f>
        <v/>
      </c>
      <c r="I140" s="10" t="str">
        <f>VLOOKUP($A140,'Institution Evaluation'!$A$56:$J$346,8,0)&amp;""</f>
        <v>Critical Importance</v>
      </c>
      <c r="J140" s="10" t="str">
        <f>VLOOKUP($A140,'Institution Evaluation'!$A$56:$J$346,9,0)&amp;""</f>
        <v/>
      </c>
      <c r="K140" s="10">
        <f t="shared" si="28"/>
        <v>20</v>
      </c>
      <c r="L140" s="124">
        <f>IF($E140="Not Scored", "N/A",IF(AND($D140='Auto Responses'!$J$27,$H140=""),"N/A",IF(AND($D140='Auto Responses'!$J$27,$H140='Auto Responses'!$J$7,),1,IF(AND($D140='Auto Responses'!$J$27,$H140='Auto Responses'!$J$8),0,IF($F140=$G140,1,0)))))</f>
        <v>1</v>
      </c>
      <c r="M140" s="10" t="str">
        <f>VLOOKUP($A140,'Institution Evaluation'!$A$56:$J$346,10,0)&amp;""</f>
        <v>FALSE</v>
      </c>
      <c r="N140" s="10">
        <f t="shared" si="29"/>
        <v>1</v>
      </c>
      <c r="O140" s="124">
        <f t="shared" si="30"/>
        <v>20</v>
      </c>
      <c r="P140" s="124">
        <f t="shared" si="31"/>
        <v>20</v>
      </c>
      <c r="Q140" s="124">
        <f t="shared" si="23"/>
        <v>0</v>
      </c>
      <c r="R140" s="124">
        <f t="shared" si="32"/>
        <v>0</v>
      </c>
      <c r="S140" s="124">
        <f t="shared" si="24"/>
        <v>0</v>
      </c>
      <c r="T140" s="124">
        <f t="shared" si="25"/>
        <v>1</v>
      </c>
      <c r="U140" s="124">
        <f t="shared" si="33"/>
        <v>45</v>
      </c>
      <c r="V140" s="124">
        <f t="shared" si="26"/>
        <v>45</v>
      </c>
    </row>
    <row r="141" spans="1:22" ht="56.1">
      <c r="A141" s="10" t="str">
        <f>Questions!$A141</f>
        <v>DCTR-07</v>
      </c>
      <c r="B141" s="10" t="str">
        <f t="shared" si="27"/>
        <v>DCTR</v>
      </c>
      <c r="C141" s="10" t="str">
        <f>VLOOKUP($A141,Questions!$A$3:$L$333,2,0)&amp;""</f>
        <v>Are your primary and secondary data centers geographically diverse?</v>
      </c>
      <c r="D141" s="10" t="str">
        <f>VLOOKUP($A141,Questions!$A$3:$L$333,11,0)&amp;""</f>
        <v/>
      </c>
      <c r="E141" s="10" t="str">
        <f>VLOOKUP($A141,Questions!$A$3:$L$333,12,0)&amp;""</f>
        <v>Infrastructure</v>
      </c>
      <c r="F141" s="10" t="str">
        <f>VLOOKUP($A141,'Institution Evaluation'!$A$56:$J$346,3,0)&amp;""</f>
        <v>Yes</v>
      </c>
      <c r="G141" s="10" t="str">
        <f>VLOOKUP($A141,'Institution Evaluation'!$A$56:$J$346,6,0)&amp;""</f>
        <v>Yes</v>
      </c>
      <c r="H141" s="10" t="str">
        <f>VLOOKUP($A141,'Institution Evaluation'!$A$56:$J$346,7,0)&amp;""</f>
        <v/>
      </c>
      <c r="I141" s="10" t="str">
        <f>VLOOKUP($A141,'Institution Evaluation'!$A$56:$J$346,8,0)&amp;""</f>
        <v>Standard Importance</v>
      </c>
      <c r="J141" s="10" t="str">
        <f>VLOOKUP($A141,'Institution Evaluation'!$A$56:$J$346,9,0)&amp;""</f>
        <v/>
      </c>
      <c r="K141" s="10">
        <f t="shared" si="28"/>
        <v>10</v>
      </c>
      <c r="L141" s="124">
        <f>IF($E141="Not Scored", "N/A",IF(AND($D141='Auto Responses'!$J$27,$H141=""),"N/A",IF(AND($D141='Auto Responses'!$J$27,$H141='Auto Responses'!$J$7,),1,IF(AND($D141='Auto Responses'!$J$27,$H141='Auto Responses'!$J$8),0,IF($F141=$G141,1,0)))))</f>
        <v>1</v>
      </c>
      <c r="M141" s="10" t="str">
        <f>VLOOKUP($A141,'Institution Evaluation'!$A$56:$J$346,10,0)&amp;""</f>
        <v>FALSE</v>
      </c>
      <c r="N141" s="10">
        <f t="shared" si="29"/>
        <v>0</v>
      </c>
      <c r="O141" s="124">
        <f t="shared" si="30"/>
        <v>10</v>
      </c>
      <c r="P141" s="124">
        <f t="shared" si="31"/>
        <v>10</v>
      </c>
      <c r="Q141" s="124">
        <f t="shared" si="23"/>
        <v>0</v>
      </c>
      <c r="R141" s="124">
        <f t="shared" si="32"/>
        <v>0</v>
      </c>
      <c r="S141" s="124">
        <f t="shared" si="24"/>
        <v>0</v>
      </c>
      <c r="T141" s="124">
        <f t="shared" si="25"/>
        <v>0</v>
      </c>
      <c r="U141" s="124">
        <f t="shared" si="33"/>
        <v>45</v>
      </c>
      <c r="V141" s="124">
        <f t="shared" si="26"/>
        <v>0</v>
      </c>
    </row>
    <row r="142" spans="1:22" ht="56.1">
      <c r="A142" s="10" t="str">
        <f>Questions!$A142</f>
        <v>DCTR-08</v>
      </c>
      <c r="B142" s="10" t="str">
        <f t="shared" si="27"/>
        <v>DCTR</v>
      </c>
      <c r="C142" s="10" t="str">
        <f>VLOOKUP($A142,Questions!$A$3:$L$333,2,0)&amp;""</f>
        <v>Is the service hosted in a high-availability environment?</v>
      </c>
      <c r="D142" s="10" t="str">
        <f>VLOOKUP($A142,Questions!$A$3:$L$333,11,0)&amp;""</f>
        <v/>
      </c>
      <c r="E142" s="10" t="str">
        <f>VLOOKUP($A142,Questions!$A$3:$L$333,12,0)&amp;""</f>
        <v>Infrastructure</v>
      </c>
      <c r="F142" s="10" t="str">
        <f>VLOOKUP($A142,'Institution Evaluation'!$A$56:$J$346,3,0)&amp;""</f>
        <v>Yes</v>
      </c>
      <c r="G142" s="10" t="str">
        <f>VLOOKUP($A142,'Institution Evaluation'!$A$56:$J$346,6,0)&amp;""</f>
        <v>Yes</v>
      </c>
      <c r="H142" s="10" t="str">
        <f>VLOOKUP($A142,'Institution Evaluation'!$A$56:$J$346,7,0)&amp;""</f>
        <v/>
      </c>
      <c r="I142" s="10" t="str">
        <f>VLOOKUP($A142,'Institution Evaluation'!$A$56:$J$346,8,0)&amp;""</f>
        <v>Standard Importance</v>
      </c>
      <c r="J142" s="10" t="str">
        <f>VLOOKUP($A142,'Institution Evaluation'!$A$56:$J$346,9,0)&amp;""</f>
        <v/>
      </c>
      <c r="K142" s="10">
        <f t="shared" si="28"/>
        <v>10</v>
      </c>
      <c r="L142" s="124">
        <f>IF($E142="Not Scored", "N/A",IF(AND($D142='Auto Responses'!$J$27,$H142=""),"N/A",IF(AND($D142='Auto Responses'!$J$27,$H142='Auto Responses'!$J$7,),1,IF(AND($D142='Auto Responses'!$J$27,$H142='Auto Responses'!$J$8),0,IF($F142=$G142,1,0)))))</f>
        <v>1</v>
      </c>
      <c r="M142" s="10" t="str">
        <f>VLOOKUP($A142,'Institution Evaluation'!$A$56:$J$346,10,0)&amp;""</f>
        <v>FALSE</v>
      </c>
      <c r="N142" s="10">
        <f t="shared" si="29"/>
        <v>0</v>
      </c>
      <c r="O142" s="124">
        <f t="shared" si="30"/>
        <v>10</v>
      </c>
      <c r="P142" s="124">
        <f t="shared" si="31"/>
        <v>10</v>
      </c>
      <c r="Q142" s="124">
        <f t="shared" si="23"/>
        <v>0</v>
      </c>
      <c r="R142" s="124">
        <f t="shared" si="32"/>
        <v>0</v>
      </c>
      <c r="S142" s="124">
        <f t="shared" si="24"/>
        <v>0</v>
      </c>
      <c r="T142" s="124">
        <f t="shared" si="25"/>
        <v>0</v>
      </c>
      <c r="U142" s="124">
        <f t="shared" si="33"/>
        <v>45</v>
      </c>
      <c r="V142" s="124">
        <f t="shared" si="26"/>
        <v>0</v>
      </c>
    </row>
    <row r="143" spans="1:22" ht="56.1">
      <c r="A143" s="10" t="str">
        <f>Questions!$A143</f>
        <v>DCTR-09</v>
      </c>
      <c r="B143" s="10" t="str">
        <f t="shared" si="27"/>
        <v>DCTR</v>
      </c>
      <c r="C143" s="10" t="str">
        <f>VLOOKUP($A143,Questions!$A$3:$L$333,2,0)&amp;""</f>
        <v>Is redundant power available for all data centers where institutional data will reside?</v>
      </c>
      <c r="D143" s="10" t="str">
        <f>VLOOKUP($A143,Questions!$A$3:$L$333,11,0)&amp;""</f>
        <v/>
      </c>
      <c r="E143" s="10" t="str">
        <f>VLOOKUP($A143,Questions!$A$3:$L$333,12,0)&amp;""</f>
        <v>Infrastructure</v>
      </c>
      <c r="F143" s="10" t="str">
        <f>VLOOKUP($A143,'Institution Evaluation'!$A$56:$J$346,3,0)&amp;""</f>
        <v>Yes</v>
      </c>
      <c r="G143" s="10" t="str">
        <f>VLOOKUP($A143,'Institution Evaluation'!$A$56:$J$346,6,0)&amp;""</f>
        <v>Yes</v>
      </c>
      <c r="H143" s="10" t="str">
        <f>VLOOKUP($A143,'Institution Evaluation'!$A$56:$J$346,7,0)&amp;""</f>
        <v/>
      </c>
      <c r="I143" s="10" t="str">
        <f>VLOOKUP($A143,'Institution Evaluation'!$A$56:$J$346,8,0)&amp;""</f>
        <v>Standard Importance</v>
      </c>
      <c r="J143" s="10" t="str">
        <f>VLOOKUP($A143,'Institution Evaluation'!$A$56:$J$346,9,0)&amp;""</f>
        <v/>
      </c>
      <c r="K143" s="10">
        <f t="shared" si="28"/>
        <v>10</v>
      </c>
      <c r="L143" s="124">
        <f>IF($E143="Not Scored", "N/A",IF(AND($D143='Auto Responses'!$J$27,$H143=""),"N/A",IF(AND($D143='Auto Responses'!$J$27,$H143='Auto Responses'!$J$7,),1,IF(AND($D143='Auto Responses'!$J$27,$H143='Auto Responses'!$J$8),0,IF($F143=$G143,1,0)))))</f>
        <v>1</v>
      </c>
      <c r="M143" s="10" t="str">
        <f>VLOOKUP($A143,'Institution Evaluation'!$A$56:$J$346,10,0)&amp;""</f>
        <v>FALSE</v>
      </c>
      <c r="N143" s="10">
        <f t="shared" si="29"/>
        <v>0</v>
      </c>
      <c r="O143" s="124">
        <f t="shared" si="30"/>
        <v>10</v>
      </c>
      <c r="P143" s="124">
        <f t="shared" si="31"/>
        <v>10</v>
      </c>
      <c r="Q143" s="124">
        <f t="shared" si="23"/>
        <v>0</v>
      </c>
      <c r="R143" s="124">
        <f t="shared" si="32"/>
        <v>0</v>
      </c>
      <c r="S143" s="124">
        <f t="shared" si="24"/>
        <v>0</v>
      </c>
      <c r="T143" s="124">
        <f t="shared" si="25"/>
        <v>0</v>
      </c>
      <c r="U143" s="124">
        <f t="shared" si="33"/>
        <v>45</v>
      </c>
      <c r="V143" s="124">
        <f t="shared" si="26"/>
        <v>0</v>
      </c>
    </row>
    <row r="144" spans="1:22" ht="56.1">
      <c r="A144" s="10" t="str">
        <f>Questions!$A144</f>
        <v>DCTR-10</v>
      </c>
      <c r="B144" s="10" t="str">
        <f t="shared" si="27"/>
        <v>DCTR</v>
      </c>
      <c r="C144" s="10" t="str">
        <f>VLOOKUP($A144,Questions!$A$3:$L$333,2,0)&amp;""</f>
        <v>Are redundant power strategies tested?*</v>
      </c>
      <c r="D144" s="10" t="str">
        <f>VLOOKUP($A144,Questions!$A$3:$L$333,11,0)&amp;""</f>
        <v/>
      </c>
      <c r="E144" s="10" t="str">
        <f>VLOOKUP($A144,Questions!$A$3:$L$333,12,0)&amp;""</f>
        <v>Infrastructure</v>
      </c>
      <c r="F144" s="10" t="str">
        <f>VLOOKUP($A144,'Institution Evaluation'!$A$56:$J$346,3,0)&amp;""</f>
        <v>Yes</v>
      </c>
      <c r="G144" s="10" t="str">
        <f>VLOOKUP($A144,'Institution Evaluation'!$A$56:$J$346,6,0)&amp;""</f>
        <v>Yes</v>
      </c>
      <c r="H144" s="10" t="str">
        <f>VLOOKUP($A144,'Institution Evaluation'!$A$56:$J$346,7,0)&amp;""</f>
        <v/>
      </c>
      <c r="I144" s="10" t="str">
        <f>VLOOKUP($A144,'Institution Evaluation'!$A$56:$J$346,8,0)&amp;""</f>
        <v>Critical Importance</v>
      </c>
      <c r="J144" s="10" t="str">
        <f>VLOOKUP($A144,'Institution Evaluation'!$A$56:$J$346,9,0)&amp;""</f>
        <v/>
      </c>
      <c r="K144" s="10">
        <f t="shared" si="28"/>
        <v>20</v>
      </c>
      <c r="L144" s="124">
        <f>IF($E144="Not Scored", "N/A",IF(AND($D144='Auto Responses'!$J$27,$H144=""),"N/A",IF(AND($D144='Auto Responses'!$J$27,$H144='Auto Responses'!$J$7,),1,IF(AND($D144='Auto Responses'!$J$27,$H144='Auto Responses'!$J$8),0,IF($F144=$G144,1,0)))))</f>
        <v>1</v>
      </c>
      <c r="M144" s="10" t="str">
        <f>VLOOKUP($A144,'Institution Evaluation'!$A$56:$J$346,10,0)&amp;""</f>
        <v>FALSE</v>
      </c>
      <c r="N144" s="10">
        <f t="shared" si="29"/>
        <v>1</v>
      </c>
      <c r="O144" s="124">
        <f t="shared" si="30"/>
        <v>20</v>
      </c>
      <c r="P144" s="124">
        <f t="shared" si="31"/>
        <v>20</v>
      </c>
      <c r="Q144" s="124">
        <f t="shared" si="23"/>
        <v>0</v>
      </c>
      <c r="R144" s="124">
        <f t="shared" si="32"/>
        <v>0</v>
      </c>
      <c r="S144" s="124">
        <f t="shared" si="24"/>
        <v>0</v>
      </c>
      <c r="T144" s="124">
        <f t="shared" si="25"/>
        <v>1</v>
      </c>
      <c r="U144" s="124">
        <f t="shared" si="33"/>
        <v>46</v>
      </c>
      <c r="V144" s="124">
        <f t="shared" si="26"/>
        <v>46</v>
      </c>
    </row>
    <row r="145" spans="1:22" ht="56.1">
      <c r="A145" s="10" t="str">
        <f>Questions!$A145</f>
        <v>DCTR-11</v>
      </c>
      <c r="B145" s="10" t="str">
        <f t="shared" si="27"/>
        <v>DCTR</v>
      </c>
      <c r="C145" s="10" t="str">
        <f>VLOOKUP($A145,Questions!$A$3:$L$333,2,0)&amp;""</f>
        <v>Does the center where the data will reside have cooling and fire-suppression systems that are active and regularly tested?</v>
      </c>
      <c r="D145" s="10" t="str">
        <f>VLOOKUP($A145,Questions!$A$3:$L$333,11,0)&amp;""</f>
        <v/>
      </c>
      <c r="E145" s="10" t="str">
        <f>VLOOKUP($A145,Questions!$A$3:$L$333,12,0)&amp;""</f>
        <v>Infrastructure</v>
      </c>
      <c r="F145" s="10" t="str">
        <f>VLOOKUP($A145,'Institution Evaluation'!$A$56:$J$346,3,0)&amp;""</f>
        <v>Yes</v>
      </c>
      <c r="G145" s="10" t="str">
        <f>VLOOKUP($A145,'Institution Evaluation'!$A$56:$J$346,6,0)&amp;""</f>
        <v>Yes</v>
      </c>
      <c r="H145" s="10" t="str">
        <f>VLOOKUP($A145,'Institution Evaluation'!$A$56:$J$346,7,0)&amp;""</f>
        <v/>
      </c>
      <c r="I145" s="10" t="str">
        <f>VLOOKUP($A145,'Institution Evaluation'!$A$56:$J$346,8,0)&amp;""</f>
        <v>Standard Importance</v>
      </c>
      <c r="J145" s="10" t="str">
        <f>VLOOKUP($A145,'Institution Evaluation'!$A$56:$J$346,9,0)&amp;""</f>
        <v/>
      </c>
      <c r="K145" s="10">
        <f t="shared" si="28"/>
        <v>10</v>
      </c>
      <c r="L145" s="124">
        <f>IF($E145="Not Scored", "N/A",IF(AND($D145='Auto Responses'!$J$27,$H145=""),"N/A",IF(AND($D145='Auto Responses'!$J$27,$H145='Auto Responses'!$J$7,),1,IF(AND($D145='Auto Responses'!$J$27,$H145='Auto Responses'!$J$8),0,IF($F145=$G145,1,0)))))</f>
        <v>1</v>
      </c>
      <c r="M145" s="10" t="str">
        <f>VLOOKUP($A145,'Institution Evaluation'!$A$56:$J$346,10,0)&amp;""</f>
        <v>FALSE</v>
      </c>
      <c r="N145" s="10">
        <f t="shared" si="29"/>
        <v>0</v>
      </c>
      <c r="O145" s="124">
        <f t="shared" si="30"/>
        <v>10</v>
      </c>
      <c r="P145" s="124">
        <f t="shared" si="31"/>
        <v>10</v>
      </c>
      <c r="Q145" s="124">
        <f t="shared" si="23"/>
        <v>0</v>
      </c>
      <c r="R145" s="124">
        <f t="shared" si="32"/>
        <v>0</v>
      </c>
      <c r="S145" s="124">
        <f t="shared" si="24"/>
        <v>0</v>
      </c>
      <c r="T145" s="124">
        <f t="shared" si="25"/>
        <v>0</v>
      </c>
      <c r="U145" s="124">
        <f t="shared" si="33"/>
        <v>46</v>
      </c>
      <c r="V145" s="124">
        <f t="shared" si="26"/>
        <v>0</v>
      </c>
    </row>
    <row r="146" spans="1:22" ht="56.1">
      <c r="A146" s="10" t="str">
        <f>Questions!$A146</f>
        <v>DCTR-12</v>
      </c>
      <c r="B146" s="10" t="str">
        <f t="shared" si="27"/>
        <v>DCTR</v>
      </c>
      <c r="C146" s="10" t="str">
        <f>VLOOKUP($A146,Questions!$A$3:$L$333,2,0)&amp;""</f>
        <v>Do you have Internet Service Provider (ISP) redundancy?</v>
      </c>
      <c r="D146" s="10" t="str">
        <f>VLOOKUP($A146,Questions!$A$3:$L$333,11,0)&amp;""</f>
        <v/>
      </c>
      <c r="E146" s="10" t="str">
        <f>VLOOKUP($A146,Questions!$A$3:$L$333,12,0)&amp;""</f>
        <v>Infrastructure</v>
      </c>
      <c r="F146" s="10" t="str">
        <f>VLOOKUP($A146,'Institution Evaluation'!$A$56:$J$346,3,0)&amp;""</f>
        <v>Yes</v>
      </c>
      <c r="G146" s="10" t="str">
        <f>VLOOKUP($A146,'Institution Evaluation'!$A$56:$J$346,6,0)&amp;""</f>
        <v>Yes</v>
      </c>
      <c r="H146" s="10" t="str">
        <f>VLOOKUP($A146,'Institution Evaluation'!$A$56:$J$346,7,0)&amp;""</f>
        <v/>
      </c>
      <c r="I146" s="10" t="str">
        <f>VLOOKUP($A146,'Institution Evaluation'!$A$56:$J$346,8,0)&amp;""</f>
        <v>Standard Importance</v>
      </c>
      <c r="J146" s="10" t="str">
        <f>VLOOKUP($A146,'Institution Evaluation'!$A$56:$J$346,9,0)&amp;""</f>
        <v/>
      </c>
      <c r="K146" s="10">
        <f t="shared" si="28"/>
        <v>10</v>
      </c>
      <c r="L146" s="124">
        <f>IF($E146="Not Scored", "N/A",IF(AND($D146='Auto Responses'!$J$27,$H146=""),"N/A",IF(AND($D146='Auto Responses'!$J$27,$H146='Auto Responses'!$J$7,),1,IF(AND($D146='Auto Responses'!$J$27,$H146='Auto Responses'!$J$8),0,IF($F146=$G146,1,0)))))</f>
        <v>1</v>
      </c>
      <c r="M146" s="10" t="str">
        <f>VLOOKUP($A146,'Institution Evaluation'!$A$56:$J$346,10,0)&amp;""</f>
        <v>FALSE</v>
      </c>
      <c r="N146" s="10">
        <f t="shared" si="29"/>
        <v>0</v>
      </c>
      <c r="O146" s="124">
        <f t="shared" si="30"/>
        <v>10</v>
      </c>
      <c r="P146" s="124">
        <f t="shared" si="31"/>
        <v>10</v>
      </c>
      <c r="Q146" s="124">
        <f t="shared" si="23"/>
        <v>0</v>
      </c>
      <c r="R146" s="124">
        <f t="shared" si="32"/>
        <v>0</v>
      </c>
      <c r="S146" s="124">
        <f t="shared" si="24"/>
        <v>0</v>
      </c>
      <c r="T146" s="124">
        <f t="shared" si="25"/>
        <v>0</v>
      </c>
      <c r="U146" s="124">
        <f t="shared" si="33"/>
        <v>46</v>
      </c>
      <c r="V146" s="124">
        <f t="shared" si="26"/>
        <v>0</v>
      </c>
    </row>
    <row r="147" spans="1:22" ht="56.1">
      <c r="A147" s="10" t="str">
        <f>Questions!$A147</f>
        <v>DCTR-13</v>
      </c>
      <c r="B147" s="10" t="str">
        <f t="shared" si="27"/>
        <v>DCTR</v>
      </c>
      <c r="C147" s="10" t="str">
        <f>VLOOKUP($A147,Questions!$A$3:$L$333,2,0)&amp;""</f>
        <v>Does every data center where the institution's data will reside have multiple telephone company or network provider entrances to the facility?</v>
      </c>
      <c r="D147" s="10" t="str">
        <f>VLOOKUP($A147,Questions!$A$3:$L$333,11,0)&amp;""</f>
        <v/>
      </c>
      <c r="E147" s="10" t="str">
        <f>VLOOKUP($A147,Questions!$A$3:$L$333,12,0)&amp;""</f>
        <v>Infrastructure</v>
      </c>
      <c r="F147" s="10" t="str">
        <f>VLOOKUP($A147,'Institution Evaluation'!$A$56:$J$346,3,0)&amp;""</f>
        <v>Yes</v>
      </c>
      <c r="G147" s="10" t="str">
        <f>VLOOKUP($A147,'Institution Evaluation'!$A$56:$J$346,6,0)&amp;""</f>
        <v>Yes</v>
      </c>
      <c r="H147" s="10" t="str">
        <f>VLOOKUP($A147,'Institution Evaluation'!$A$56:$J$346,7,0)&amp;""</f>
        <v/>
      </c>
      <c r="I147" s="10" t="str">
        <f>VLOOKUP($A147,'Institution Evaluation'!$A$56:$J$346,8,0)&amp;""</f>
        <v>Standard Importance</v>
      </c>
      <c r="J147" s="10" t="str">
        <f>VLOOKUP($A147,'Institution Evaluation'!$A$56:$J$346,9,0)&amp;""</f>
        <v/>
      </c>
      <c r="K147" s="10">
        <f t="shared" si="28"/>
        <v>10</v>
      </c>
      <c r="L147" s="124">
        <f>IF($E147="Not Scored", "N/A",IF(AND($D147='Auto Responses'!$J$27,$H147=""),"N/A",IF(AND($D147='Auto Responses'!$J$27,$H147='Auto Responses'!$J$7,),1,IF(AND($D147='Auto Responses'!$J$27,$H147='Auto Responses'!$J$8),0,IF($F147=$G147,1,0)))))</f>
        <v>1</v>
      </c>
      <c r="M147" s="10" t="str">
        <f>VLOOKUP($A147,'Institution Evaluation'!$A$56:$J$346,10,0)&amp;""</f>
        <v>FALSE</v>
      </c>
      <c r="N147" s="10">
        <f t="shared" si="29"/>
        <v>0</v>
      </c>
      <c r="O147" s="124">
        <f t="shared" si="30"/>
        <v>10</v>
      </c>
      <c r="P147" s="124">
        <f t="shared" si="31"/>
        <v>10</v>
      </c>
      <c r="Q147" s="124">
        <f t="shared" si="23"/>
        <v>0</v>
      </c>
      <c r="R147" s="124">
        <f t="shared" si="32"/>
        <v>0</v>
      </c>
      <c r="S147" s="124">
        <f t="shared" si="24"/>
        <v>0</v>
      </c>
      <c r="T147" s="124">
        <f t="shared" si="25"/>
        <v>0</v>
      </c>
      <c r="U147" s="124">
        <f t="shared" si="33"/>
        <v>46</v>
      </c>
      <c r="V147" s="124">
        <f t="shared" si="26"/>
        <v>0</v>
      </c>
    </row>
    <row r="148" spans="1:22" ht="56.1">
      <c r="A148" s="10" t="str">
        <f>Questions!$A148</f>
        <v>DCTR-14</v>
      </c>
      <c r="B148" s="10" t="str">
        <f t="shared" si="27"/>
        <v>DCTR</v>
      </c>
      <c r="C148" s="10" t="str">
        <f>VLOOKUP($A148,Questions!$A$3:$L$333,2,0)&amp;""</f>
        <v>Do you require multifactor authentication for all administrative accounts in your environment?</v>
      </c>
      <c r="D148" s="10" t="str">
        <f>VLOOKUP($A148,Questions!$A$3:$L$333,11,0)&amp;""</f>
        <v/>
      </c>
      <c r="E148" s="10" t="str">
        <f>VLOOKUP($A148,Questions!$A$3:$L$333,12,0)&amp;""</f>
        <v>Infrastructure</v>
      </c>
      <c r="F148" s="10" t="str">
        <f>VLOOKUP($A148,'Institution Evaluation'!$A$56:$J$346,3,0)&amp;""</f>
        <v>Yes</v>
      </c>
      <c r="G148" s="10" t="str">
        <f>VLOOKUP($A148,'Institution Evaluation'!$A$56:$J$346,6,0)&amp;""</f>
        <v>Yes</v>
      </c>
      <c r="H148" s="10" t="str">
        <f>VLOOKUP($A148,'Institution Evaluation'!$A$56:$J$346,7,0)&amp;""</f>
        <v/>
      </c>
      <c r="I148" s="10" t="str">
        <f>VLOOKUP($A148,'Institution Evaluation'!$A$56:$J$346,8,0)&amp;""</f>
        <v>Standard Importance</v>
      </c>
      <c r="J148" s="10" t="str">
        <f>VLOOKUP($A148,'Institution Evaluation'!$A$56:$J$346,9,0)&amp;""</f>
        <v/>
      </c>
      <c r="K148" s="10">
        <f t="shared" si="28"/>
        <v>10</v>
      </c>
      <c r="L148" s="124">
        <f>IF($E148="Not Scored", "N/A",IF(AND($D148='Auto Responses'!$J$27,$H148=""),"N/A",IF(AND($D148='Auto Responses'!$J$27,$H148='Auto Responses'!$J$7,),1,IF(AND($D148='Auto Responses'!$J$27,$H148='Auto Responses'!$J$8),0,IF($F148=$G148,1,0)))))</f>
        <v>1</v>
      </c>
      <c r="M148" s="10" t="str">
        <f>VLOOKUP($A148,'Institution Evaluation'!$A$56:$J$346,10,0)&amp;""</f>
        <v>FALSE</v>
      </c>
      <c r="N148" s="10">
        <f t="shared" si="29"/>
        <v>0</v>
      </c>
      <c r="O148" s="124">
        <f t="shared" si="30"/>
        <v>10</v>
      </c>
      <c r="P148" s="124">
        <f t="shared" si="31"/>
        <v>10</v>
      </c>
      <c r="Q148" s="124">
        <f t="shared" si="23"/>
        <v>0</v>
      </c>
      <c r="R148" s="124">
        <f t="shared" si="32"/>
        <v>0</v>
      </c>
      <c r="S148" s="124">
        <f t="shared" si="24"/>
        <v>0</v>
      </c>
      <c r="T148" s="124">
        <f t="shared" si="25"/>
        <v>0</v>
      </c>
      <c r="U148" s="124">
        <f t="shared" si="33"/>
        <v>46</v>
      </c>
      <c r="V148" s="124">
        <f t="shared" si="26"/>
        <v>0</v>
      </c>
    </row>
    <row r="149" spans="1:22" ht="56.1">
      <c r="A149" s="10" t="str">
        <f>Questions!$A149</f>
        <v>DCTR-15</v>
      </c>
      <c r="B149" s="10" t="str">
        <f t="shared" si="27"/>
        <v>DCTR</v>
      </c>
      <c r="C149" s="10" t="str">
        <f>VLOOKUP($A149,Questions!$A$3:$L$333,2,0)&amp;""</f>
        <v>Are you using your cloud provider's available hardening tools or pre-hardened images?</v>
      </c>
      <c r="D149" s="10" t="str">
        <f>VLOOKUP($A149,Questions!$A$3:$L$333,11,0)&amp;""</f>
        <v/>
      </c>
      <c r="E149" s="10" t="str">
        <f>VLOOKUP($A149,Questions!$A$3:$L$333,12,0)&amp;""</f>
        <v>Infrastructure</v>
      </c>
      <c r="F149" s="10" t="str">
        <f>VLOOKUP($A149,'Institution Evaluation'!$A$56:$J$346,3,0)&amp;""</f>
        <v>Yes</v>
      </c>
      <c r="G149" s="10" t="str">
        <f>VLOOKUP($A149,'Institution Evaluation'!$A$56:$J$346,6,0)&amp;""</f>
        <v>Yes</v>
      </c>
      <c r="H149" s="10" t="str">
        <f>VLOOKUP($A149,'Institution Evaluation'!$A$56:$J$346,7,0)&amp;""</f>
        <v/>
      </c>
      <c r="I149" s="10" t="str">
        <f>VLOOKUP($A149,'Institution Evaluation'!$A$56:$J$346,8,0)&amp;""</f>
        <v>Standard Importance</v>
      </c>
      <c r="J149" s="10" t="str">
        <f>VLOOKUP($A149,'Institution Evaluation'!$A$56:$J$346,9,0)&amp;""</f>
        <v/>
      </c>
      <c r="K149" s="10">
        <f t="shared" si="28"/>
        <v>10</v>
      </c>
      <c r="L149" s="124">
        <f>IF($E149="Not Scored", "N/A",IF(AND($D149='Auto Responses'!$J$27,$H149=""),"N/A",IF(AND($D149='Auto Responses'!$J$27,$H149='Auto Responses'!$J$7,),1,IF(AND($D149='Auto Responses'!$J$27,$H149='Auto Responses'!$J$8),0,IF($F149=$G149,1,0)))))</f>
        <v>1</v>
      </c>
      <c r="M149" s="10" t="str">
        <f>VLOOKUP($A149,'Institution Evaluation'!$A$56:$J$346,10,0)&amp;""</f>
        <v>FALSE</v>
      </c>
      <c r="N149" s="10">
        <f t="shared" si="29"/>
        <v>0</v>
      </c>
      <c r="O149" s="124">
        <f t="shared" si="30"/>
        <v>10</v>
      </c>
      <c r="P149" s="124">
        <f t="shared" si="31"/>
        <v>10</v>
      </c>
      <c r="Q149" s="124">
        <f t="shared" si="23"/>
        <v>0</v>
      </c>
      <c r="R149" s="124">
        <f t="shared" si="32"/>
        <v>0</v>
      </c>
      <c r="S149" s="124">
        <f t="shared" si="24"/>
        <v>0</v>
      </c>
      <c r="T149" s="124">
        <f t="shared" si="25"/>
        <v>0</v>
      </c>
      <c r="U149" s="124">
        <f t="shared" si="33"/>
        <v>46</v>
      </c>
      <c r="V149" s="124">
        <f t="shared" si="26"/>
        <v>0</v>
      </c>
    </row>
    <row r="150" spans="1:22" ht="56.1">
      <c r="A150" s="10" t="str">
        <f>Questions!$A150</f>
        <v>DCTR-16</v>
      </c>
      <c r="B150" s="10" t="str">
        <f t="shared" si="27"/>
        <v>DCTR</v>
      </c>
      <c r="C150" s="10" t="str">
        <f>VLOOKUP($A150,Questions!$A$3:$L$333,2,0)&amp;""</f>
        <v>Does your cloud solution provider have access to your encryption keys?</v>
      </c>
      <c r="D150" s="10" t="str">
        <f>VLOOKUP($A150,Questions!$A$3:$L$333,11,0)&amp;""</f>
        <v/>
      </c>
      <c r="E150" s="10" t="str">
        <f>VLOOKUP($A150,Questions!$A$3:$L$333,12,0)&amp;""</f>
        <v>Infrastructure</v>
      </c>
      <c r="F150" s="10" t="str">
        <f>VLOOKUP($A150,'Institution Evaluation'!$A$56:$J$346,3,0)&amp;""</f>
        <v>No</v>
      </c>
      <c r="G150" s="10" t="str">
        <f>VLOOKUP($A150,'Institution Evaluation'!$A$56:$J$346,6,0)&amp;""</f>
        <v>No</v>
      </c>
      <c r="H150" s="10" t="str">
        <f>VLOOKUP($A150,'Institution Evaluation'!$A$56:$J$346,7,0)&amp;""</f>
        <v/>
      </c>
      <c r="I150" s="10" t="str">
        <f>VLOOKUP($A150,'Institution Evaluation'!$A$56:$J$346,8,0)&amp;""</f>
        <v>Standard Importance</v>
      </c>
      <c r="J150" s="10" t="str">
        <f>VLOOKUP($A150,'Institution Evaluation'!$A$56:$J$346,9,0)&amp;""</f>
        <v/>
      </c>
      <c r="K150" s="10">
        <f t="shared" si="28"/>
        <v>10</v>
      </c>
      <c r="L150" s="124">
        <f>IF($E150="Not Scored", "N/A",IF(AND($D150='Auto Responses'!$J$27,$H150=""),"N/A",IF(AND($D150='Auto Responses'!$J$27,$H150='Auto Responses'!$J$7,),1,IF(AND($D150='Auto Responses'!$J$27,$H150='Auto Responses'!$J$8),0,IF($F150=$G150,1,0)))))</f>
        <v>1</v>
      </c>
      <c r="M150" s="10" t="str">
        <f>VLOOKUP($A150,'Institution Evaluation'!$A$56:$J$346,10,0)&amp;""</f>
        <v>FALSE</v>
      </c>
      <c r="N150" s="10">
        <f t="shared" si="29"/>
        <v>0</v>
      </c>
      <c r="O150" s="124">
        <f t="shared" si="30"/>
        <v>10</v>
      </c>
      <c r="P150" s="124">
        <f t="shared" si="31"/>
        <v>10</v>
      </c>
      <c r="Q150" s="124">
        <f t="shared" si="23"/>
        <v>0</v>
      </c>
      <c r="R150" s="124">
        <f t="shared" si="32"/>
        <v>0</v>
      </c>
      <c r="S150" s="124">
        <f t="shared" si="24"/>
        <v>0</v>
      </c>
      <c r="T150" s="124">
        <f t="shared" si="25"/>
        <v>0</v>
      </c>
      <c r="U150" s="124">
        <f t="shared" si="33"/>
        <v>46</v>
      </c>
      <c r="V150" s="124">
        <f t="shared" si="26"/>
        <v>0</v>
      </c>
    </row>
    <row r="151" spans="1:22" ht="56.1">
      <c r="A151" s="10" t="str">
        <f>Questions!$A151</f>
        <v>FIDP-01</v>
      </c>
      <c r="B151" s="10" t="str">
        <f t="shared" si="27"/>
        <v>FIDP</v>
      </c>
      <c r="C151" s="10" t="str">
        <f>VLOOKUP($A151,Questions!$A$3:$L$333,2,0)&amp;""</f>
        <v>Are you utilizing a stateful packet inspection (SPI) firewall?*</v>
      </c>
      <c r="D151" s="10" t="str">
        <f>VLOOKUP($A151,Questions!$A$3:$L$333,11,0)&amp;""</f>
        <v/>
      </c>
      <c r="E151" s="10" t="str">
        <f>VLOOKUP($A151,Questions!$A$3:$L$333,12,0)&amp;""</f>
        <v>Infrastructure</v>
      </c>
      <c r="F151" s="10" t="str">
        <f>VLOOKUP($A151,'Institution Evaluation'!$A$56:$J$346,3,0)&amp;""</f>
        <v>Yes</v>
      </c>
      <c r="G151" s="10" t="str">
        <f>VLOOKUP($A151,'Institution Evaluation'!$A$56:$J$346,6,0)&amp;""</f>
        <v>Yes</v>
      </c>
      <c r="H151" s="10" t="str">
        <f>VLOOKUP($A151,'Institution Evaluation'!$A$56:$J$346,7,0)&amp;""</f>
        <v/>
      </c>
      <c r="I151" s="10" t="str">
        <f>VLOOKUP($A151,'Institution Evaluation'!$A$56:$J$346,8,0)&amp;""</f>
        <v>Critical Importance</v>
      </c>
      <c r="J151" s="10" t="str">
        <f>VLOOKUP($A151,'Institution Evaluation'!$A$56:$J$346,9,0)&amp;""</f>
        <v/>
      </c>
      <c r="K151" s="10">
        <f t="shared" si="28"/>
        <v>20</v>
      </c>
      <c r="L151" s="124">
        <f>IF($E151="Not Scored", "N/A",IF(AND($D151='Auto Responses'!$J$27,$H151=""),"N/A",IF(AND($D151='Auto Responses'!$J$27,$H151='Auto Responses'!$J$7,),1,IF(AND($D151='Auto Responses'!$J$27,$H151='Auto Responses'!$J$8),0,IF($F151=$G151,1,0)))))</f>
        <v>1</v>
      </c>
      <c r="M151" s="10" t="str">
        <f>VLOOKUP($A151,'Institution Evaluation'!$A$56:$J$346,10,0)&amp;""</f>
        <v>FALSE</v>
      </c>
      <c r="N151" s="10">
        <f t="shared" si="29"/>
        <v>1</v>
      </c>
      <c r="O151" s="124">
        <f t="shared" si="30"/>
        <v>20</v>
      </c>
      <c r="P151" s="124">
        <f t="shared" si="31"/>
        <v>20</v>
      </c>
      <c r="Q151" s="124">
        <f t="shared" si="23"/>
        <v>0</v>
      </c>
      <c r="R151" s="124">
        <f t="shared" si="32"/>
        <v>0</v>
      </c>
      <c r="S151" s="124">
        <f t="shared" si="24"/>
        <v>0</v>
      </c>
      <c r="T151" s="124">
        <f t="shared" si="25"/>
        <v>1</v>
      </c>
      <c r="U151" s="124">
        <f t="shared" si="33"/>
        <v>47</v>
      </c>
      <c r="V151" s="124">
        <f t="shared" si="26"/>
        <v>47</v>
      </c>
    </row>
    <row r="152" spans="1:22" ht="56.1">
      <c r="A152" s="10" t="str">
        <f>Questions!$A152</f>
        <v>FIDP-02</v>
      </c>
      <c r="B152" s="10" t="str">
        <f t="shared" si="27"/>
        <v>FIDP</v>
      </c>
      <c r="C152" s="10" t="str">
        <f>VLOOKUP($A152,Questions!$A$3:$L$333,2,0)&amp;""</f>
        <v>Do you have a documented policy for firewall change requests?*</v>
      </c>
      <c r="D152" s="10" t="str">
        <f>VLOOKUP($A152,Questions!$A$3:$L$333,11,0)&amp;""</f>
        <v/>
      </c>
      <c r="E152" s="10" t="str">
        <f>VLOOKUP($A152,Questions!$A$3:$L$333,12,0)&amp;""</f>
        <v>Infrastructure</v>
      </c>
      <c r="F152" s="10" t="str">
        <f>VLOOKUP($A152,'Institution Evaluation'!$A$56:$J$346,3,0)&amp;""</f>
        <v>Yes</v>
      </c>
      <c r="G152" s="10" t="str">
        <f>VLOOKUP($A152,'Institution Evaluation'!$A$56:$J$346,6,0)&amp;""</f>
        <v>Yes</v>
      </c>
      <c r="H152" s="10" t="str">
        <f>VLOOKUP($A152,'Institution Evaluation'!$A$56:$J$346,7,0)&amp;""</f>
        <v/>
      </c>
      <c r="I152" s="10" t="str">
        <f>VLOOKUP($A152,'Institution Evaluation'!$A$56:$J$346,8,0)&amp;""</f>
        <v>Critical Importance</v>
      </c>
      <c r="J152" s="10" t="str">
        <f>VLOOKUP($A152,'Institution Evaluation'!$A$56:$J$346,9,0)&amp;""</f>
        <v/>
      </c>
      <c r="K152" s="10">
        <f t="shared" si="28"/>
        <v>20</v>
      </c>
      <c r="L152" s="124">
        <f>IF($E152="Not Scored", "N/A",IF(AND($D152='Auto Responses'!$J$27,$H152=""),"N/A",IF(AND($D152='Auto Responses'!$J$27,$H152='Auto Responses'!$J$7,),1,IF(AND($D152='Auto Responses'!$J$27,$H152='Auto Responses'!$J$8),0,IF($F152=$G152,1,0)))))</f>
        <v>1</v>
      </c>
      <c r="M152" s="10" t="str">
        <f>VLOOKUP($A152,'Institution Evaluation'!$A$56:$J$346,10,0)&amp;""</f>
        <v>FALSE</v>
      </c>
      <c r="N152" s="10">
        <f t="shared" si="29"/>
        <v>1</v>
      </c>
      <c r="O152" s="124">
        <f t="shared" si="30"/>
        <v>20</v>
      </c>
      <c r="P152" s="124">
        <f t="shared" si="31"/>
        <v>20</v>
      </c>
      <c r="Q152" s="124">
        <f t="shared" si="23"/>
        <v>0</v>
      </c>
      <c r="R152" s="124">
        <f t="shared" si="32"/>
        <v>0</v>
      </c>
      <c r="S152" s="124">
        <f t="shared" si="24"/>
        <v>0</v>
      </c>
      <c r="T152" s="124">
        <f t="shared" si="25"/>
        <v>1</v>
      </c>
      <c r="U152" s="124">
        <f t="shared" si="33"/>
        <v>48</v>
      </c>
      <c r="V152" s="124">
        <f t="shared" si="26"/>
        <v>48</v>
      </c>
    </row>
    <row r="153" spans="1:22" ht="56.1">
      <c r="A153" s="10" t="str">
        <f>Questions!$A153</f>
        <v>FIDP-03</v>
      </c>
      <c r="B153" s="10" t="str">
        <f t="shared" si="27"/>
        <v>FIDP</v>
      </c>
      <c r="C153" s="10" t="str">
        <f>VLOOKUP($A153,Questions!$A$3:$L$333,2,0)&amp;""</f>
        <v>Have you implemented an intrusion detection system (network-based)?*</v>
      </c>
      <c r="D153" s="10" t="str">
        <f>VLOOKUP($A153,Questions!$A$3:$L$333,11,0)&amp;""</f>
        <v/>
      </c>
      <c r="E153" s="10" t="str">
        <f>VLOOKUP($A153,Questions!$A$3:$L$333,12,0)&amp;""</f>
        <v>Infrastructure</v>
      </c>
      <c r="F153" s="10" t="str">
        <f>VLOOKUP($A153,'Institution Evaluation'!$A$56:$J$346,3,0)&amp;""</f>
        <v>Yes</v>
      </c>
      <c r="G153" s="10" t="str">
        <f>VLOOKUP($A153,'Institution Evaluation'!$A$56:$J$346,6,0)&amp;""</f>
        <v>Yes</v>
      </c>
      <c r="H153" s="10" t="str">
        <f>VLOOKUP($A153,'Institution Evaluation'!$A$56:$J$346,7,0)&amp;""</f>
        <v/>
      </c>
      <c r="I153" s="10" t="str">
        <f>VLOOKUP($A153,'Institution Evaluation'!$A$56:$J$346,8,0)&amp;""</f>
        <v>Critical Importance</v>
      </c>
      <c r="J153" s="10" t="str">
        <f>VLOOKUP($A153,'Institution Evaluation'!$A$56:$J$346,9,0)&amp;""</f>
        <v/>
      </c>
      <c r="K153" s="10">
        <f t="shared" si="28"/>
        <v>20</v>
      </c>
      <c r="L153" s="124">
        <f>IF($E153="Not Scored", "N/A",IF(AND($D153='Auto Responses'!$J$27,$H153=""),"N/A",IF(AND($D153='Auto Responses'!$J$27,$H153='Auto Responses'!$J$7,),1,IF(AND($D153='Auto Responses'!$J$27,$H153='Auto Responses'!$J$8),0,IF($F153=$G153,1,0)))))</f>
        <v>1</v>
      </c>
      <c r="M153" s="10" t="str">
        <f>VLOOKUP($A153,'Institution Evaluation'!$A$56:$J$346,10,0)&amp;""</f>
        <v>FALSE</v>
      </c>
      <c r="N153" s="10">
        <f t="shared" si="29"/>
        <v>1</v>
      </c>
      <c r="O153" s="124">
        <f t="shared" si="30"/>
        <v>20</v>
      </c>
      <c r="P153" s="124">
        <f t="shared" si="31"/>
        <v>20</v>
      </c>
      <c r="Q153" s="124">
        <f t="shared" si="23"/>
        <v>0</v>
      </c>
      <c r="R153" s="124">
        <f t="shared" si="32"/>
        <v>0</v>
      </c>
      <c r="S153" s="124">
        <f t="shared" si="24"/>
        <v>0</v>
      </c>
      <c r="T153" s="124">
        <f t="shared" si="25"/>
        <v>1</v>
      </c>
      <c r="U153" s="124">
        <f t="shared" si="33"/>
        <v>49</v>
      </c>
      <c r="V153" s="124">
        <f t="shared" si="26"/>
        <v>49</v>
      </c>
    </row>
    <row r="154" spans="1:22" ht="56.1">
      <c r="A154" s="10" t="str">
        <f>Questions!$A154</f>
        <v>FIDP-04</v>
      </c>
      <c r="B154" s="10" t="str">
        <f t="shared" si="27"/>
        <v>FIDP</v>
      </c>
      <c r="C154" s="10" t="str">
        <f>VLOOKUP($A154,Questions!$A$3:$L$333,2,0)&amp;""</f>
        <v>Do you employ host-based intrusion detection?*</v>
      </c>
      <c r="D154" s="10" t="str">
        <f>VLOOKUP($A154,Questions!$A$3:$L$333,11,0)&amp;""</f>
        <v/>
      </c>
      <c r="E154" s="10" t="str">
        <f>VLOOKUP($A154,Questions!$A$3:$L$333,12,0)&amp;""</f>
        <v>Infrastructure</v>
      </c>
      <c r="F154" s="10" t="str">
        <f>VLOOKUP($A154,'Institution Evaluation'!$A$56:$J$346,3,0)&amp;""</f>
        <v>Yes</v>
      </c>
      <c r="G154" s="10" t="str">
        <f>VLOOKUP($A154,'Institution Evaluation'!$A$56:$J$346,6,0)&amp;""</f>
        <v>Yes</v>
      </c>
      <c r="H154" s="10" t="str">
        <f>VLOOKUP($A154,'Institution Evaluation'!$A$56:$J$346,7,0)&amp;""</f>
        <v/>
      </c>
      <c r="I154" s="10" t="str">
        <f>VLOOKUP($A154,'Institution Evaluation'!$A$56:$J$346,8,0)&amp;""</f>
        <v>Critical Importance</v>
      </c>
      <c r="J154" s="10" t="str">
        <f>VLOOKUP($A154,'Institution Evaluation'!$A$56:$J$346,9,0)&amp;""</f>
        <v/>
      </c>
      <c r="K154" s="10">
        <f t="shared" si="28"/>
        <v>20</v>
      </c>
      <c r="L154" s="124">
        <f>IF($E154="Not Scored", "N/A",IF(AND($D154='Auto Responses'!$J$27,$H154=""),"N/A",IF(AND($D154='Auto Responses'!$J$27,$H154='Auto Responses'!$J$7,),1,IF(AND($D154='Auto Responses'!$J$27,$H154='Auto Responses'!$J$8),0,IF($F154=$G154,1,0)))))</f>
        <v>1</v>
      </c>
      <c r="M154" s="10" t="str">
        <f>VLOOKUP($A154,'Institution Evaluation'!$A$56:$J$346,10,0)&amp;""</f>
        <v>FALSE</v>
      </c>
      <c r="N154" s="10">
        <f t="shared" si="29"/>
        <v>1</v>
      </c>
      <c r="O154" s="124">
        <f t="shared" si="30"/>
        <v>20</v>
      </c>
      <c r="P154" s="124">
        <f t="shared" si="31"/>
        <v>20</v>
      </c>
      <c r="Q154" s="124">
        <f t="shared" si="23"/>
        <v>0</v>
      </c>
      <c r="R154" s="124">
        <f t="shared" si="32"/>
        <v>0</v>
      </c>
      <c r="S154" s="124">
        <f t="shared" si="24"/>
        <v>0</v>
      </c>
      <c r="T154" s="124">
        <f t="shared" si="25"/>
        <v>1</v>
      </c>
      <c r="U154" s="124">
        <f t="shared" si="33"/>
        <v>50</v>
      </c>
      <c r="V154" s="124">
        <f t="shared" si="26"/>
        <v>50</v>
      </c>
    </row>
    <row r="155" spans="1:22" ht="56.1">
      <c r="A155" s="10" t="str">
        <f>Questions!$A155</f>
        <v>FIDP-05</v>
      </c>
      <c r="B155" s="10" t="str">
        <f t="shared" si="27"/>
        <v>FIDP</v>
      </c>
      <c r="C155" s="10" t="str">
        <f>VLOOKUP($A155,Questions!$A$3:$L$333,2,0)&amp;""</f>
        <v>Are audit logs available for all changes to the network, firewall, IDS, and IPS systems?*</v>
      </c>
      <c r="D155" s="10" t="str">
        <f>VLOOKUP($A155,Questions!$A$3:$L$333,11,0)&amp;""</f>
        <v/>
      </c>
      <c r="E155" s="10" t="str">
        <f>VLOOKUP($A155,Questions!$A$3:$L$333,12,0)&amp;""</f>
        <v>Infrastructure</v>
      </c>
      <c r="F155" s="10" t="str">
        <f>VLOOKUP($A155,'Institution Evaluation'!$A$56:$J$346,3,0)&amp;""</f>
        <v>Yes</v>
      </c>
      <c r="G155" s="10" t="str">
        <f>VLOOKUP($A155,'Institution Evaluation'!$A$56:$J$346,6,0)&amp;""</f>
        <v>Yes</v>
      </c>
      <c r="H155" s="10" t="str">
        <f>VLOOKUP($A155,'Institution Evaluation'!$A$56:$J$346,7,0)&amp;""</f>
        <v/>
      </c>
      <c r="I155" s="10" t="str">
        <f>VLOOKUP($A155,'Institution Evaluation'!$A$56:$J$346,8,0)&amp;""</f>
        <v>Critical Importance</v>
      </c>
      <c r="J155" s="10" t="str">
        <f>VLOOKUP($A155,'Institution Evaluation'!$A$56:$J$346,9,0)&amp;""</f>
        <v/>
      </c>
      <c r="K155" s="10">
        <f t="shared" si="28"/>
        <v>20</v>
      </c>
      <c r="L155" s="124">
        <f>IF($E155="Not Scored", "N/A",IF(AND($D155='Auto Responses'!$J$27,$H155=""),"N/A",IF(AND($D155='Auto Responses'!$J$27,$H155='Auto Responses'!$J$7,),1,IF(AND($D155='Auto Responses'!$J$27,$H155='Auto Responses'!$J$8),0,IF($F155=$G155,1,0)))))</f>
        <v>1</v>
      </c>
      <c r="M155" s="10" t="str">
        <f>VLOOKUP($A155,'Institution Evaluation'!$A$56:$J$346,10,0)&amp;""</f>
        <v>FALSE</v>
      </c>
      <c r="N155" s="10">
        <f t="shared" si="29"/>
        <v>1</v>
      </c>
      <c r="O155" s="124">
        <f t="shared" si="30"/>
        <v>20</v>
      </c>
      <c r="P155" s="124">
        <f t="shared" si="31"/>
        <v>20</v>
      </c>
      <c r="Q155" s="124">
        <f t="shared" si="23"/>
        <v>0</v>
      </c>
      <c r="R155" s="124">
        <f t="shared" si="32"/>
        <v>0</v>
      </c>
      <c r="S155" s="124">
        <f t="shared" si="24"/>
        <v>0</v>
      </c>
      <c r="T155" s="124">
        <f t="shared" si="25"/>
        <v>1</v>
      </c>
      <c r="U155" s="124">
        <f t="shared" si="33"/>
        <v>51</v>
      </c>
      <c r="V155" s="124">
        <f t="shared" si="26"/>
        <v>51</v>
      </c>
    </row>
    <row r="156" spans="1:22" ht="56.1">
      <c r="A156" s="10" t="str">
        <f>Questions!$A156</f>
        <v>FIDP-06</v>
      </c>
      <c r="B156" s="10" t="str">
        <f t="shared" si="27"/>
        <v>FIDP</v>
      </c>
      <c r="C156" s="10" t="str">
        <f>VLOOKUP($A156,Questions!$A$3:$L$333,2,0)&amp;""</f>
        <v>Is authority for firewall change approval documented? Please list approver names or titles in Additional Info.</v>
      </c>
      <c r="D156" s="10" t="str">
        <f>VLOOKUP($A156,Questions!$A$3:$L$333,11,0)&amp;""</f>
        <v/>
      </c>
      <c r="E156" s="10" t="str">
        <f>VLOOKUP($A156,Questions!$A$3:$L$333,12,0)&amp;""</f>
        <v>Infrastructure</v>
      </c>
      <c r="F156" s="10" t="str">
        <f>VLOOKUP($A156,'Institution Evaluation'!$A$56:$J$346,3,0)&amp;""</f>
        <v>Yes</v>
      </c>
      <c r="G156" s="10" t="str">
        <f>VLOOKUP($A156,'Institution Evaluation'!$A$56:$J$346,6,0)&amp;""</f>
        <v>Yes</v>
      </c>
      <c r="H156" s="10" t="str">
        <f>VLOOKUP($A156,'Institution Evaluation'!$A$56:$J$346,7,0)&amp;""</f>
        <v/>
      </c>
      <c r="I156" s="10" t="str">
        <f>VLOOKUP($A156,'Institution Evaluation'!$A$56:$J$346,8,0)&amp;""</f>
        <v>Standard Importance</v>
      </c>
      <c r="J156" s="10" t="str">
        <f>VLOOKUP($A156,'Institution Evaluation'!$A$56:$J$346,9,0)&amp;""</f>
        <v/>
      </c>
      <c r="K156" s="10">
        <f t="shared" si="28"/>
        <v>10</v>
      </c>
      <c r="L156" s="124">
        <f>IF($E156="Not Scored", "N/A",IF(AND($D156='Auto Responses'!$J$27,$H156=""),"N/A",IF(AND($D156='Auto Responses'!$J$27,$H156='Auto Responses'!$J$7,),1,IF(AND($D156='Auto Responses'!$J$27,$H156='Auto Responses'!$J$8),0,IF($F156=$G156,1,0)))))</f>
        <v>1</v>
      </c>
      <c r="M156" s="10" t="str">
        <f>VLOOKUP($A156,'Institution Evaluation'!$A$56:$J$346,10,0)&amp;""</f>
        <v>FALSE</v>
      </c>
      <c r="N156" s="10">
        <f t="shared" si="29"/>
        <v>0</v>
      </c>
      <c r="O156" s="124">
        <f t="shared" si="30"/>
        <v>10</v>
      </c>
      <c r="P156" s="124">
        <f t="shared" si="31"/>
        <v>10</v>
      </c>
      <c r="Q156" s="124">
        <f t="shared" si="23"/>
        <v>0</v>
      </c>
      <c r="R156" s="124">
        <f t="shared" si="32"/>
        <v>0</v>
      </c>
      <c r="S156" s="124">
        <f t="shared" si="24"/>
        <v>0</v>
      </c>
      <c r="T156" s="124">
        <f t="shared" si="25"/>
        <v>0</v>
      </c>
      <c r="U156" s="124">
        <f t="shared" si="33"/>
        <v>51</v>
      </c>
      <c r="V156" s="124">
        <f t="shared" si="26"/>
        <v>0</v>
      </c>
    </row>
    <row r="157" spans="1:22" ht="56.1">
      <c r="A157" s="10" t="str">
        <f>Questions!$A157</f>
        <v>FIDP-07</v>
      </c>
      <c r="B157" s="10" t="str">
        <f t="shared" si="27"/>
        <v>FIDP</v>
      </c>
      <c r="C157" s="10" t="str">
        <f>VLOOKUP($A157,Questions!$A$3:$L$333,2,0)&amp;""</f>
        <v>Have you implemented an intrusion prevention system (network-based)?</v>
      </c>
      <c r="D157" s="10" t="str">
        <f>VLOOKUP($A157,Questions!$A$3:$L$333,11,0)&amp;""</f>
        <v/>
      </c>
      <c r="E157" s="10" t="str">
        <f>VLOOKUP($A157,Questions!$A$3:$L$333,12,0)&amp;""</f>
        <v>Infrastructure</v>
      </c>
      <c r="F157" s="10" t="str">
        <f>VLOOKUP($A157,'Institution Evaluation'!$A$56:$J$346,3,0)&amp;""</f>
        <v>Yes</v>
      </c>
      <c r="G157" s="10" t="str">
        <f>VLOOKUP($A157,'Institution Evaluation'!$A$56:$J$346,6,0)&amp;""</f>
        <v>Yes</v>
      </c>
      <c r="H157" s="10" t="str">
        <f>VLOOKUP($A157,'Institution Evaluation'!$A$56:$J$346,7,0)&amp;""</f>
        <v/>
      </c>
      <c r="I157" s="10" t="str">
        <f>VLOOKUP($A157,'Institution Evaluation'!$A$56:$J$346,8,0)&amp;""</f>
        <v>Standard Importance</v>
      </c>
      <c r="J157" s="10" t="str">
        <f>VLOOKUP($A157,'Institution Evaluation'!$A$56:$J$346,9,0)&amp;""</f>
        <v/>
      </c>
      <c r="K157" s="10">
        <f t="shared" si="28"/>
        <v>10</v>
      </c>
      <c r="L157" s="124">
        <f>IF($E157="Not Scored", "N/A",IF(AND($D157='Auto Responses'!$J$27,$H157=""),"N/A",IF(AND($D157='Auto Responses'!$J$27,$H157='Auto Responses'!$J$7,),1,IF(AND($D157='Auto Responses'!$J$27,$H157='Auto Responses'!$J$8),0,IF($F157=$G157,1,0)))))</f>
        <v>1</v>
      </c>
      <c r="M157" s="10" t="str">
        <f>VLOOKUP($A157,'Institution Evaluation'!$A$56:$J$346,10,0)&amp;""</f>
        <v>FALSE</v>
      </c>
      <c r="N157" s="10">
        <f t="shared" si="29"/>
        <v>0</v>
      </c>
      <c r="O157" s="124">
        <f t="shared" si="30"/>
        <v>10</v>
      </c>
      <c r="P157" s="124">
        <f t="shared" si="31"/>
        <v>10</v>
      </c>
      <c r="Q157" s="124">
        <f t="shared" si="23"/>
        <v>0</v>
      </c>
      <c r="R157" s="124">
        <f t="shared" si="32"/>
        <v>0</v>
      </c>
      <c r="S157" s="124">
        <f t="shared" si="24"/>
        <v>0</v>
      </c>
      <c r="T157" s="124">
        <f t="shared" si="25"/>
        <v>0</v>
      </c>
      <c r="U157" s="124">
        <f t="shared" si="33"/>
        <v>51</v>
      </c>
      <c r="V157" s="124">
        <f t="shared" si="26"/>
        <v>0</v>
      </c>
    </row>
    <row r="158" spans="1:22" ht="56.1">
      <c r="A158" s="10" t="str">
        <f>Questions!$A158</f>
        <v>FIDP-08</v>
      </c>
      <c r="B158" s="10" t="str">
        <f t="shared" si="27"/>
        <v>FIDP</v>
      </c>
      <c r="C158" s="10" t="str">
        <f>VLOOKUP($A158,Questions!$A$3:$L$333,2,0)&amp;""</f>
        <v>Do you employ host-based intrusion prevention?</v>
      </c>
      <c r="D158" s="10" t="str">
        <f>VLOOKUP($A158,Questions!$A$3:$L$333,11,0)&amp;""</f>
        <v/>
      </c>
      <c r="E158" s="10" t="str">
        <f>VLOOKUP($A158,Questions!$A$3:$L$333,12,0)&amp;""</f>
        <v>Infrastructure</v>
      </c>
      <c r="F158" s="10" t="str">
        <f>VLOOKUP($A158,'Institution Evaluation'!$A$56:$J$346,3,0)&amp;""</f>
        <v>Yes</v>
      </c>
      <c r="G158" s="10" t="str">
        <f>VLOOKUP($A158,'Institution Evaluation'!$A$56:$J$346,6,0)&amp;""</f>
        <v>Yes</v>
      </c>
      <c r="H158" s="10" t="str">
        <f>VLOOKUP($A158,'Institution Evaluation'!$A$56:$J$346,7,0)&amp;""</f>
        <v/>
      </c>
      <c r="I158" s="10" t="str">
        <f>VLOOKUP($A158,'Institution Evaluation'!$A$56:$J$346,8,0)&amp;""</f>
        <v>Standard Importance</v>
      </c>
      <c r="J158" s="10" t="str">
        <f>VLOOKUP($A158,'Institution Evaluation'!$A$56:$J$346,9,0)&amp;""</f>
        <v/>
      </c>
      <c r="K158" s="10">
        <f t="shared" si="28"/>
        <v>10</v>
      </c>
      <c r="L158" s="124">
        <f>IF($E158="Not Scored", "N/A",IF(AND($D158='Auto Responses'!$J$27,$H158=""),"N/A",IF(AND($D158='Auto Responses'!$J$27,$H158='Auto Responses'!$J$7,),1,IF(AND($D158='Auto Responses'!$J$27,$H158='Auto Responses'!$J$8),0,IF($F158=$G158,1,0)))))</f>
        <v>1</v>
      </c>
      <c r="M158" s="10" t="str">
        <f>VLOOKUP($A158,'Institution Evaluation'!$A$56:$J$346,10,0)&amp;""</f>
        <v>FALSE</v>
      </c>
      <c r="N158" s="10">
        <f t="shared" si="29"/>
        <v>0</v>
      </c>
      <c r="O158" s="124">
        <f t="shared" si="30"/>
        <v>10</v>
      </c>
      <c r="P158" s="124">
        <f t="shared" si="31"/>
        <v>10</v>
      </c>
      <c r="Q158" s="124">
        <f t="shared" si="23"/>
        <v>0</v>
      </c>
      <c r="R158" s="124">
        <f t="shared" si="32"/>
        <v>0</v>
      </c>
      <c r="S158" s="124">
        <f t="shared" si="24"/>
        <v>0</v>
      </c>
      <c r="T158" s="124">
        <f t="shared" si="25"/>
        <v>0</v>
      </c>
      <c r="U158" s="124">
        <f t="shared" si="33"/>
        <v>51</v>
      </c>
      <c r="V158" s="124">
        <f t="shared" si="26"/>
        <v>0</v>
      </c>
    </row>
    <row r="159" spans="1:22" ht="56.1">
      <c r="A159" s="10" t="str">
        <f>Questions!$A159</f>
        <v>FIDP-09</v>
      </c>
      <c r="B159" s="10" t="str">
        <f t="shared" si="27"/>
        <v>FIDP</v>
      </c>
      <c r="C159" s="10" t="str">
        <f>VLOOKUP($A159,Questions!$A$3:$L$333,2,0)&amp;""</f>
        <v>Are you employing any next-generation persistent threat (NGPT) monitoring?</v>
      </c>
      <c r="D159" s="10" t="str">
        <f>VLOOKUP($A159,Questions!$A$3:$L$333,11,0)&amp;""</f>
        <v/>
      </c>
      <c r="E159" s="10" t="str">
        <f>VLOOKUP($A159,Questions!$A$3:$L$333,12,0)&amp;""</f>
        <v>Infrastructure</v>
      </c>
      <c r="F159" s="10" t="str">
        <f>VLOOKUP($A159,'Institution Evaluation'!$A$56:$J$346,3,0)&amp;""</f>
        <v>No</v>
      </c>
      <c r="G159" s="10" t="str">
        <f>VLOOKUP($A159,'Institution Evaluation'!$A$56:$J$346,6,0)&amp;""</f>
        <v>Yes</v>
      </c>
      <c r="H159" s="10" t="str">
        <f>VLOOKUP($A159,'Institution Evaluation'!$A$56:$J$346,7,0)&amp;""</f>
        <v/>
      </c>
      <c r="I159" s="10" t="str">
        <f>VLOOKUP($A159,'Institution Evaluation'!$A$56:$J$346,8,0)&amp;""</f>
        <v>Standard Importance</v>
      </c>
      <c r="J159" s="10" t="str">
        <f>VLOOKUP($A159,'Institution Evaluation'!$A$56:$J$346,9,0)&amp;""</f>
        <v/>
      </c>
      <c r="K159" s="10">
        <f t="shared" si="28"/>
        <v>10</v>
      </c>
      <c r="L159" s="124">
        <f>IF($E159="Not Scored", "N/A",IF(AND($D159='Auto Responses'!$J$27,$H159=""),"N/A",IF(AND($D159='Auto Responses'!$J$27,$H159='Auto Responses'!$J$7,),1,IF(AND($D159='Auto Responses'!$J$27,$H159='Auto Responses'!$J$8),0,IF($F159=$G159,1,0)))))</f>
        <v>0</v>
      </c>
      <c r="M159" s="10" t="str">
        <f>VLOOKUP($A159,'Institution Evaluation'!$A$56:$J$346,10,0)&amp;""</f>
        <v>FALSE</v>
      </c>
      <c r="N159" s="10">
        <f t="shared" si="29"/>
        <v>0</v>
      </c>
      <c r="O159" s="124">
        <f t="shared" si="30"/>
        <v>10</v>
      </c>
      <c r="P159" s="124">
        <f t="shared" si="31"/>
        <v>0</v>
      </c>
      <c r="Q159" s="124">
        <f t="shared" si="23"/>
        <v>0</v>
      </c>
      <c r="R159" s="124">
        <f t="shared" si="32"/>
        <v>0</v>
      </c>
      <c r="S159" s="124">
        <f t="shared" si="24"/>
        <v>0</v>
      </c>
      <c r="T159" s="124">
        <f t="shared" si="25"/>
        <v>0</v>
      </c>
      <c r="U159" s="124">
        <f t="shared" si="33"/>
        <v>51</v>
      </c>
      <c r="V159" s="124">
        <f t="shared" si="26"/>
        <v>0</v>
      </c>
    </row>
    <row r="160" spans="1:22" ht="56.1">
      <c r="A160" s="10" t="str">
        <f>Questions!$A160</f>
        <v>FIDP-10</v>
      </c>
      <c r="B160" s="10" t="str">
        <f t="shared" si="27"/>
        <v>FIDP</v>
      </c>
      <c r="C160" s="10" t="str">
        <f>VLOOKUP($A160,Questions!$A$3:$L$333,2,0)&amp;""</f>
        <v>Is intrusion monitoring performed internally or by a third-party service?</v>
      </c>
      <c r="D160" s="10" t="str">
        <f>VLOOKUP($A160,Questions!$A$3:$L$333,11,0)&amp;""</f>
        <v/>
      </c>
      <c r="E160" s="10" t="str">
        <f>VLOOKUP($A160,Questions!$A$3:$L$333,12,0)&amp;""</f>
        <v>Infrastructure</v>
      </c>
      <c r="F160" s="10" t="str">
        <f>VLOOKUP($A160,'Institution Evaluation'!$A$56:$J$346,3,0)&amp;""</f>
        <v>Yes</v>
      </c>
      <c r="G160" s="10" t="str">
        <f>VLOOKUP($A160,'Institution Evaluation'!$A$56:$J$346,6,0)&amp;""</f>
        <v>Yes</v>
      </c>
      <c r="H160" s="10" t="str">
        <f>VLOOKUP($A160,'Institution Evaluation'!$A$56:$J$346,7,0)&amp;""</f>
        <v/>
      </c>
      <c r="I160" s="10" t="str">
        <f>VLOOKUP($A160,'Institution Evaluation'!$A$56:$J$346,8,0)&amp;""</f>
        <v>Standard Importance</v>
      </c>
      <c r="J160" s="10" t="str">
        <f>VLOOKUP($A160,'Institution Evaluation'!$A$56:$J$346,9,0)&amp;""</f>
        <v/>
      </c>
      <c r="K160" s="10">
        <f t="shared" si="28"/>
        <v>10</v>
      </c>
      <c r="L160" s="124">
        <f>IF($E160="Not Scored", "N/A",IF(AND($D160='Auto Responses'!$J$27,$H160=""),"N/A",IF(AND($D160='Auto Responses'!$J$27,$H160='Auto Responses'!$J$7,),1,IF(AND($D160='Auto Responses'!$J$27,$H160='Auto Responses'!$J$8),0,IF($F160=$G160,1,0)))))</f>
        <v>1</v>
      </c>
      <c r="M160" s="10" t="str">
        <f>VLOOKUP($A160,'Institution Evaluation'!$A$56:$J$346,10,0)&amp;""</f>
        <v>FALSE</v>
      </c>
      <c r="N160" s="10">
        <f t="shared" si="29"/>
        <v>0</v>
      </c>
      <c r="O160" s="124">
        <f t="shared" si="30"/>
        <v>10</v>
      </c>
      <c r="P160" s="124">
        <f t="shared" si="31"/>
        <v>10</v>
      </c>
      <c r="Q160" s="124">
        <f t="shared" si="23"/>
        <v>0</v>
      </c>
      <c r="R160" s="124">
        <f t="shared" si="32"/>
        <v>0</v>
      </c>
      <c r="S160" s="124">
        <f t="shared" si="24"/>
        <v>0</v>
      </c>
      <c r="T160" s="124">
        <f t="shared" si="25"/>
        <v>0</v>
      </c>
      <c r="U160" s="124">
        <f t="shared" si="33"/>
        <v>51</v>
      </c>
      <c r="V160" s="124">
        <f t="shared" si="26"/>
        <v>0</v>
      </c>
    </row>
    <row r="161" spans="1:22" ht="56.1">
      <c r="A161" s="10" t="str">
        <f>Questions!$A161</f>
        <v>FIDP-11</v>
      </c>
      <c r="B161" s="10" t="str">
        <f t="shared" si="27"/>
        <v>FIDP</v>
      </c>
      <c r="C161" s="10" t="str">
        <f>VLOOKUP($A161,Questions!$A$3:$L$333,2,0)&amp;""</f>
        <v>Do you monitor for intrusions on a 24 x 7 x 365 basis?</v>
      </c>
      <c r="D161" s="10" t="str">
        <f>VLOOKUP($A161,Questions!$A$3:$L$333,11,0)&amp;""</f>
        <v/>
      </c>
      <c r="E161" s="10" t="str">
        <f>VLOOKUP($A161,Questions!$A$3:$L$333,12,0)&amp;""</f>
        <v>Infrastructure</v>
      </c>
      <c r="F161" s="10" t="str">
        <f>VLOOKUP($A161,'Institution Evaluation'!$A$56:$J$346,3,0)&amp;""</f>
        <v>Yes</v>
      </c>
      <c r="G161" s="10" t="str">
        <f>VLOOKUP($A161,'Institution Evaluation'!$A$56:$J$346,6,0)&amp;""</f>
        <v>Yes</v>
      </c>
      <c r="H161" s="10" t="str">
        <f>VLOOKUP($A161,'Institution Evaluation'!$A$56:$J$346,7,0)&amp;""</f>
        <v/>
      </c>
      <c r="I161" s="10" t="str">
        <f>VLOOKUP($A161,'Institution Evaluation'!$A$56:$J$346,8,0)&amp;""</f>
        <v>Minor Importance</v>
      </c>
      <c r="J161" s="10" t="str">
        <f>VLOOKUP($A161,'Institution Evaluation'!$A$56:$J$346,9,0)&amp;""</f>
        <v/>
      </c>
      <c r="K161" s="10">
        <f t="shared" si="28"/>
        <v>5</v>
      </c>
      <c r="L161" s="124">
        <f>IF($E161="Not Scored", "N/A",IF(AND($D161='Auto Responses'!$J$27,$H161=""),"N/A",IF(AND($D161='Auto Responses'!$J$27,$H161='Auto Responses'!$J$7,),1,IF(AND($D161='Auto Responses'!$J$27,$H161='Auto Responses'!$J$8),0,IF($F161=$G161,1,0)))))</f>
        <v>1</v>
      </c>
      <c r="M161" s="10" t="str">
        <f>VLOOKUP($A161,'Institution Evaluation'!$A$56:$J$346,10,0)&amp;""</f>
        <v>FALSE</v>
      </c>
      <c r="N161" s="10">
        <f t="shared" si="29"/>
        <v>0</v>
      </c>
      <c r="O161" s="124">
        <f t="shared" si="30"/>
        <v>5</v>
      </c>
      <c r="P161" s="124">
        <f t="shared" si="31"/>
        <v>5</v>
      </c>
      <c r="Q161" s="124">
        <f t="shared" si="23"/>
        <v>0</v>
      </c>
      <c r="R161" s="124">
        <f t="shared" si="32"/>
        <v>0</v>
      </c>
      <c r="S161" s="124">
        <f t="shared" si="24"/>
        <v>0</v>
      </c>
      <c r="T161" s="124">
        <f t="shared" si="25"/>
        <v>0</v>
      </c>
      <c r="U161" s="124">
        <f t="shared" si="33"/>
        <v>51</v>
      </c>
      <c r="V161" s="124">
        <f t="shared" si="26"/>
        <v>0</v>
      </c>
    </row>
    <row r="162" spans="1:22" ht="56.1">
      <c r="A162" s="10" t="str">
        <f>Questions!$A162</f>
        <v>PPPR-01</v>
      </c>
      <c r="B162" s="10" t="str">
        <f t="shared" si="27"/>
        <v>PPPR</v>
      </c>
      <c r="C162" s="10" t="str">
        <f>VLOOKUP($A162,Questions!$A$3:$L$333,2,0)&amp;""</f>
        <v>Do you have a documented patch management process?*</v>
      </c>
      <c r="D162" s="10" t="str">
        <f>VLOOKUP($A162,Questions!$A$3:$L$333,11,0)&amp;""</f>
        <v/>
      </c>
      <c r="E162" s="10" t="str">
        <f>VLOOKUP($A162,Questions!$A$3:$L$333,12,0)&amp;""</f>
        <v>Organization</v>
      </c>
      <c r="F162" s="10" t="str">
        <f>VLOOKUP($A162,'Institution Evaluation'!$A$56:$J$346,3,0)&amp;""</f>
        <v>Yes</v>
      </c>
      <c r="G162" s="10" t="str">
        <f>VLOOKUP($A162,'Institution Evaluation'!$A$56:$J$346,6,0)&amp;""</f>
        <v>Yes</v>
      </c>
      <c r="H162" s="10" t="str">
        <f>VLOOKUP($A162,'Institution Evaluation'!$A$56:$J$346,7,0)&amp;""</f>
        <v/>
      </c>
      <c r="I162" s="10" t="str">
        <f>VLOOKUP($A162,'Institution Evaluation'!$A$56:$J$346,8,0)&amp;""</f>
        <v>Critical Importance</v>
      </c>
      <c r="J162" s="10" t="str">
        <f>VLOOKUP($A162,'Institution Evaluation'!$A$56:$J$346,9,0)&amp;""</f>
        <v/>
      </c>
      <c r="K162" s="10">
        <f t="shared" si="28"/>
        <v>20</v>
      </c>
      <c r="L162" s="124">
        <f>IF($E162="Not Scored", "N/A",IF(AND($D162='Auto Responses'!$J$27,$H162=""),"N/A",IF(AND($D162='Auto Responses'!$J$27,$H162='Auto Responses'!$J$7,),1,IF(AND($D162='Auto Responses'!$J$27,$H162='Auto Responses'!$J$8),0,IF($F162=$G162,1,0)))))</f>
        <v>1</v>
      </c>
      <c r="M162" s="10" t="str">
        <f>VLOOKUP($A162,'Institution Evaluation'!$A$56:$J$346,10,0)&amp;""</f>
        <v>FALSE</v>
      </c>
      <c r="N162" s="10">
        <f t="shared" si="29"/>
        <v>1</v>
      </c>
      <c r="O162" s="124">
        <f t="shared" si="30"/>
        <v>20</v>
      </c>
      <c r="P162" s="124">
        <f t="shared" si="31"/>
        <v>20</v>
      </c>
      <c r="Q162" s="124">
        <f t="shared" si="23"/>
        <v>0</v>
      </c>
      <c r="R162" s="124">
        <f t="shared" si="32"/>
        <v>0</v>
      </c>
      <c r="S162" s="124">
        <f t="shared" si="24"/>
        <v>0</v>
      </c>
      <c r="T162" s="124">
        <f t="shared" si="25"/>
        <v>1</v>
      </c>
      <c r="U162" s="124">
        <f t="shared" si="33"/>
        <v>52</v>
      </c>
      <c r="V162" s="124">
        <f t="shared" si="26"/>
        <v>52</v>
      </c>
    </row>
    <row r="163" spans="1:22" ht="56.1">
      <c r="A163" s="10" t="str">
        <f>Questions!$A163</f>
        <v>PPPR-02</v>
      </c>
      <c r="B163" s="10" t="str">
        <f t="shared" si="27"/>
        <v>PPPR</v>
      </c>
      <c r="C163" s="10" t="str">
        <f>VLOOKUP($A163,Questions!$A$3:$L$333,2,0)&amp;""</f>
        <v>Can your organization comply with institutional policies on privacy and data protection with regard to users of institutional systems, if required?*</v>
      </c>
      <c r="D163" s="10" t="str">
        <f>VLOOKUP($A163,Questions!$A$3:$L$333,11,0)&amp;""</f>
        <v/>
      </c>
      <c r="E163" s="10" t="str">
        <f>VLOOKUP($A163,Questions!$A$3:$L$333,12,0)&amp;""</f>
        <v>Organization</v>
      </c>
      <c r="F163" s="10" t="str">
        <f>VLOOKUP($A163,'Institution Evaluation'!$A$56:$J$346,3,0)&amp;""</f>
        <v>Yes</v>
      </c>
      <c r="G163" s="10" t="str">
        <f>VLOOKUP($A163,'Institution Evaluation'!$A$56:$J$346,6,0)&amp;""</f>
        <v>Yes</v>
      </c>
      <c r="H163" s="10" t="str">
        <f>VLOOKUP($A163,'Institution Evaluation'!$A$56:$J$346,7,0)&amp;""</f>
        <v/>
      </c>
      <c r="I163" s="10" t="str">
        <f>VLOOKUP($A163,'Institution Evaluation'!$A$56:$J$346,8,0)&amp;""</f>
        <v>Critical Importance</v>
      </c>
      <c r="J163" s="10" t="str">
        <f>VLOOKUP($A163,'Institution Evaluation'!$A$56:$J$346,9,0)&amp;""</f>
        <v/>
      </c>
      <c r="K163" s="10">
        <f t="shared" si="28"/>
        <v>20</v>
      </c>
      <c r="L163" s="124">
        <f>IF($E163="Not Scored", "N/A",IF(AND($D163='Auto Responses'!$J$27,$H163=""),"N/A",IF(AND($D163='Auto Responses'!$J$27,$H163='Auto Responses'!$J$7,),1,IF(AND($D163='Auto Responses'!$J$27,$H163='Auto Responses'!$J$8),0,IF($F163=$G163,1,0)))))</f>
        <v>1</v>
      </c>
      <c r="M163" s="10" t="str">
        <f>VLOOKUP($A163,'Institution Evaluation'!$A$56:$J$346,10,0)&amp;""</f>
        <v>FALSE</v>
      </c>
      <c r="N163" s="10">
        <f t="shared" si="29"/>
        <v>1</v>
      </c>
      <c r="O163" s="124">
        <f t="shared" si="30"/>
        <v>20</v>
      </c>
      <c r="P163" s="124">
        <f t="shared" si="31"/>
        <v>20</v>
      </c>
      <c r="Q163" s="124">
        <f t="shared" si="23"/>
        <v>0</v>
      </c>
      <c r="R163" s="124">
        <f t="shared" si="32"/>
        <v>0</v>
      </c>
      <c r="S163" s="124">
        <f t="shared" si="24"/>
        <v>0</v>
      </c>
      <c r="T163" s="124">
        <f t="shared" si="25"/>
        <v>1</v>
      </c>
      <c r="U163" s="124">
        <f t="shared" si="33"/>
        <v>53</v>
      </c>
      <c r="V163" s="124">
        <f t="shared" si="26"/>
        <v>53</v>
      </c>
    </row>
    <row r="164" spans="1:22" ht="56.1">
      <c r="A164" s="10" t="str">
        <f>Questions!$A164</f>
        <v>PPPR-03</v>
      </c>
      <c r="B164" s="10" t="str">
        <f t="shared" si="27"/>
        <v>PPPR</v>
      </c>
      <c r="C164" s="10" t="str">
        <f>VLOOKUP($A164,Questions!$A$3:$L$333,2,0)&amp;""</f>
        <v>Is your company subject to the institution's geographic region's laws and regulations?*</v>
      </c>
      <c r="D164" s="10" t="str">
        <f>VLOOKUP($A164,Questions!$A$3:$L$333,11,0)&amp;""</f>
        <v/>
      </c>
      <c r="E164" s="10" t="str">
        <f>VLOOKUP($A164,Questions!$A$3:$L$333,12,0)&amp;""</f>
        <v>Organization</v>
      </c>
      <c r="F164" s="10" t="str">
        <f>VLOOKUP($A164,'Institution Evaluation'!$A$56:$J$346,3,0)&amp;""</f>
        <v>Yes</v>
      </c>
      <c r="G164" s="10" t="str">
        <f>VLOOKUP($A164,'Institution Evaluation'!$A$56:$J$346,6,0)&amp;""</f>
        <v>Yes</v>
      </c>
      <c r="H164" s="10" t="str">
        <f>VLOOKUP($A164,'Institution Evaluation'!$A$56:$J$346,7,0)&amp;""</f>
        <v/>
      </c>
      <c r="I164" s="10" t="str">
        <f>VLOOKUP($A164,'Institution Evaluation'!$A$56:$J$346,8,0)&amp;""</f>
        <v>Critical Importance</v>
      </c>
      <c r="J164" s="10" t="str">
        <f>VLOOKUP($A164,'Institution Evaluation'!$A$56:$J$346,9,0)&amp;""</f>
        <v/>
      </c>
      <c r="K164" s="10">
        <f t="shared" si="28"/>
        <v>20</v>
      </c>
      <c r="L164" s="124">
        <f>IF($E164="Not Scored", "N/A",IF(AND($D164='Auto Responses'!$J$27,$H164=""),"N/A",IF(AND($D164='Auto Responses'!$J$27,$H164='Auto Responses'!$J$7,),1,IF(AND($D164='Auto Responses'!$J$27,$H164='Auto Responses'!$J$8),0,IF($F164=$G164,1,0)))))</f>
        <v>1</v>
      </c>
      <c r="M164" s="10" t="str">
        <f>VLOOKUP($A164,'Institution Evaluation'!$A$56:$J$346,10,0)&amp;""</f>
        <v>FALSE</v>
      </c>
      <c r="N164" s="10">
        <f t="shared" si="29"/>
        <v>1</v>
      </c>
      <c r="O164" s="124">
        <f t="shared" si="30"/>
        <v>20</v>
      </c>
      <c r="P164" s="124">
        <f t="shared" si="31"/>
        <v>20</v>
      </c>
      <c r="Q164" s="124">
        <f t="shared" si="23"/>
        <v>0</v>
      </c>
      <c r="R164" s="124">
        <f t="shared" si="32"/>
        <v>0</v>
      </c>
      <c r="S164" s="124">
        <f t="shared" si="24"/>
        <v>0</v>
      </c>
      <c r="T164" s="124">
        <f t="shared" si="25"/>
        <v>1</v>
      </c>
      <c r="U164" s="124">
        <f t="shared" si="33"/>
        <v>54</v>
      </c>
      <c r="V164" s="124">
        <f t="shared" si="26"/>
        <v>54</v>
      </c>
    </row>
    <row r="165" spans="1:22" ht="56.1">
      <c r="A165" s="10" t="str">
        <f>Questions!$A165</f>
        <v>PPPR-04</v>
      </c>
      <c r="B165" s="10" t="str">
        <f t="shared" si="27"/>
        <v>PPPR</v>
      </c>
      <c r="C165" s="10" t="str">
        <f>VLOOKUP($A165,Questions!$A$3:$L$333,2,0)&amp;""</f>
        <v>Can you accommodate encryption requirements using open standards?</v>
      </c>
      <c r="D165" s="10" t="str">
        <f>VLOOKUP($A165,Questions!$A$3:$L$333,11,0)&amp;""</f>
        <v/>
      </c>
      <c r="E165" s="10" t="str">
        <f>VLOOKUP($A165,Questions!$A$3:$L$333,12,0)&amp;""</f>
        <v>Organization</v>
      </c>
      <c r="F165" s="10" t="str">
        <f>VLOOKUP($A165,'Institution Evaluation'!$A$56:$J$346,3,0)&amp;""</f>
        <v>Yes</v>
      </c>
      <c r="G165" s="10" t="str">
        <f>VLOOKUP($A165,'Institution Evaluation'!$A$56:$J$346,6,0)&amp;""</f>
        <v>Yes</v>
      </c>
      <c r="H165" s="10" t="str">
        <f>VLOOKUP($A165,'Institution Evaluation'!$A$56:$J$346,7,0)&amp;""</f>
        <v/>
      </c>
      <c r="I165" s="10" t="str">
        <f>VLOOKUP($A165,'Institution Evaluation'!$A$56:$J$346,8,0)&amp;""</f>
        <v>Standard Importance</v>
      </c>
      <c r="J165" s="10" t="str">
        <f>VLOOKUP($A165,'Institution Evaluation'!$A$56:$J$346,9,0)&amp;""</f>
        <v/>
      </c>
      <c r="K165" s="10">
        <f t="shared" si="28"/>
        <v>10</v>
      </c>
      <c r="L165" s="124">
        <f>IF($E165="Not Scored", "N/A",IF(AND($D165='Auto Responses'!$J$27,$H165=""),"N/A",IF(AND($D165='Auto Responses'!$J$27,$H165='Auto Responses'!$J$7,),1,IF(AND($D165='Auto Responses'!$J$27,$H165='Auto Responses'!$J$8),0,IF($F165=$G165,1,0)))))</f>
        <v>1</v>
      </c>
      <c r="M165" s="10" t="str">
        <f>VLOOKUP($A165,'Institution Evaluation'!$A$56:$J$346,10,0)&amp;""</f>
        <v>FALSE</v>
      </c>
      <c r="N165" s="10">
        <f t="shared" si="29"/>
        <v>0</v>
      </c>
      <c r="O165" s="124">
        <f t="shared" si="30"/>
        <v>10</v>
      </c>
      <c r="P165" s="124">
        <f t="shared" si="31"/>
        <v>10</v>
      </c>
      <c r="Q165" s="124">
        <f t="shared" si="23"/>
        <v>0</v>
      </c>
      <c r="R165" s="124">
        <f t="shared" si="32"/>
        <v>0</v>
      </c>
      <c r="S165" s="124">
        <f t="shared" si="24"/>
        <v>0</v>
      </c>
      <c r="T165" s="124">
        <f t="shared" si="25"/>
        <v>0</v>
      </c>
      <c r="U165" s="124">
        <f t="shared" si="33"/>
        <v>54</v>
      </c>
      <c r="V165" s="124">
        <f t="shared" si="26"/>
        <v>0</v>
      </c>
    </row>
    <row r="166" spans="1:22" ht="56.1">
      <c r="A166" s="10" t="str">
        <f>Questions!$A166</f>
        <v>PPPR-05</v>
      </c>
      <c r="B166" s="10" t="str">
        <f t="shared" si="27"/>
        <v>PPPR</v>
      </c>
      <c r="C166" s="10" t="str">
        <f>VLOOKUP($A166,Questions!$A$3:$L$333,2,0)&amp;""</f>
        <v>Do you have a documented systems development life cycle (SDLC)?</v>
      </c>
      <c r="D166" s="10" t="str">
        <f>VLOOKUP($A166,Questions!$A$3:$L$333,11,0)&amp;""</f>
        <v/>
      </c>
      <c r="E166" s="10" t="str">
        <f>VLOOKUP($A166,Questions!$A$3:$L$333,12,0)&amp;""</f>
        <v>Organization</v>
      </c>
      <c r="F166" s="10" t="str">
        <f>VLOOKUP($A166,'Institution Evaluation'!$A$56:$J$346,3,0)&amp;""</f>
        <v>Yes</v>
      </c>
      <c r="G166" s="10" t="str">
        <f>VLOOKUP($A166,'Institution Evaluation'!$A$56:$J$346,6,0)&amp;""</f>
        <v>Yes</v>
      </c>
      <c r="H166" s="10" t="str">
        <f>VLOOKUP($A166,'Institution Evaluation'!$A$56:$J$346,7,0)&amp;""</f>
        <v/>
      </c>
      <c r="I166" s="10" t="str">
        <f>VLOOKUP($A166,'Institution Evaluation'!$A$56:$J$346,8,0)&amp;""</f>
        <v>Standard Importance</v>
      </c>
      <c r="J166" s="10" t="str">
        <f>VLOOKUP($A166,'Institution Evaluation'!$A$56:$J$346,9,0)&amp;""</f>
        <v/>
      </c>
      <c r="K166" s="10">
        <f t="shared" si="28"/>
        <v>10</v>
      </c>
      <c r="L166" s="124">
        <f>IF($E166="Not Scored", "N/A",IF(AND($D166='Auto Responses'!$J$27,$H166=""),"N/A",IF(AND($D166='Auto Responses'!$J$27,$H166='Auto Responses'!$J$7,),1,IF(AND($D166='Auto Responses'!$J$27,$H166='Auto Responses'!$J$8),0,IF($F166=$G166,1,0)))))</f>
        <v>1</v>
      </c>
      <c r="M166" s="10" t="str">
        <f>VLOOKUP($A166,'Institution Evaluation'!$A$56:$J$346,10,0)&amp;""</f>
        <v>FALSE</v>
      </c>
      <c r="N166" s="10">
        <f t="shared" si="29"/>
        <v>0</v>
      </c>
      <c r="O166" s="124">
        <f t="shared" si="30"/>
        <v>10</v>
      </c>
      <c r="P166" s="124">
        <f t="shared" si="31"/>
        <v>10</v>
      </c>
      <c r="Q166" s="124">
        <f t="shared" si="23"/>
        <v>0</v>
      </c>
      <c r="R166" s="124">
        <f t="shared" si="32"/>
        <v>0</v>
      </c>
      <c r="S166" s="124">
        <f t="shared" si="24"/>
        <v>0</v>
      </c>
      <c r="T166" s="124">
        <f t="shared" si="25"/>
        <v>0</v>
      </c>
      <c r="U166" s="124">
        <f t="shared" si="33"/>
        <v>54</v>
      </c>
      <c r="V166" s="124">
        <f t="shared" si="26"/>
        <v>0</v>
      </c>
    </row>
    <row r="167" spans="1:22" ht="56.1">
      <c r="A167" s="10" t="str">
        <f>Questions!$A167</f>
        <v>PPPR-06</v>
      </c>
      <c r="B167" s="10" t="str">
        <f t="shared" si="27"/>
        <v>PPPR</v>
      </c>
      <c r="C167" s="10" t="str">
        <f>VLOOKUP($A167,Questions!$A$3:$L$333,2,0)&amp;""</f>
        <v>Do you perform background screenings or multi-state background checks on all employees prior to their first day of work?</v>
      </c>
      <c r="D167" s="10" t="str">
        <f>VLOOKUP($A167,Questions!$A$3:$L$333,11,0)&amp;""</f>
        <v/>
      </c>
      <c r="E167" s="10" t="str">
        <f>VLOOKUP($A167,Questions!$A$3:$L$333,12,0)&amp;""</f>
        <v>Organization</v>
      </c>
      <c r="F167" s="10" t="str">
        <f>VLOOKUP($A167,'Institution Evaluation'!$A$56:$J$346,3,0)&amp;""</f>
        <v>Yes</v>
      </c>
      <c r="G167" s="10" t="str">
        <f>VLOOKUP($A167,'Institution Evaluation'!$A$56:$J$346,6,0)&amp;""</f>
        <v>Yes</v>
      </c>
      <c r="H167" s="10" t="str">
        <f>VLOOKUP($A167,'Institution Evaluation'!$A$56:$J$346,7,0)&amp;""</f>
        <v/>
      </c>
      <c r="I167" s="10" t="str">
        <f>VLOOKUP($A167,'Institution Evaluation'!$A$56:$J$346,8,0)&amp;""</f>
        <v>Standard Importance</v>
      </c>
      <c r="J167" s="10" t="str">
        <f>VLOOKUP($A167,'Institution Evaluation'!$A$56:$J$346,9,0)&amp;""</f>
        <v/>
      </c>
      <c r="K167" s="10">
        <f t="shared" si="28"/>
        <v>10</v>
      </c>
      <c r="L167" s="124">
        <f>IF($E167="Not Scored", "N/A",IF(AND($D167='Auto Responses'!$J$27,$H167=""),"N/A",IF(AND($D167='Auto Responses'!$J$27,$H167='Auto Responses'!$J$7,),1,IF(AND($D167='Auto Responses'!$J$27,$H167='Auto Responses'!$J$8),0,IF($F167=$G167,1,0)))))</f>
        <v>1</v>
      </c>
      <c r="M167" s="10" t="str">
        <f>VLOOKUP($A167,'Institution Evaluation'!$A$56:$J$346,10,0)&amp;""</f>
        <v>FALSE</v>
      </c>
      <c r="N167" s="10">
        <f t="shared" si="29"/>
        <v>0</v>
      </c>
      <c r="O167" s="124">
        <f t="shared" si="30"/>
        <v>10</v>
      </c>
      <c r="P167" s="124">
        <f t="shared" si="31"/>
        <v>10</v>
      </c>
      <c r="Q167" s="124">
        <f t="shared" si="23"/>
        <v>0</v>
      </c>
      <c r="R167" s="124">
        <f t="shared" si="32"/>
        <v>0</v>
      </c>
      <c r="S167" s="124">
        <f t="shared" si="24"/>
        <v>0</v>
      </c>
      <c r="T167" s="124">
        <f t="shared" si="25"/>
        <v>0</v>
      </c>
      <c r="U167" s="124">
        <f t="shared" si="33"/>
        <v>54</v>
      </c>
      <c r="V167" s="124">
        <f t="shared" si="26"/>
        <v>0</v>
      </c>
    </row>
    <row r="168" spans="1:22" ht="56.1">
      <c r="A168" s="10" t="str">
        <f>Questions!$A168</f>
        <v>PPPR-07</v>
      </c>
      <c r="B168" s="10" t="str">
        <f t="shared" si="27"/>
        <v>PPPR</v>
      </c>
      <c r="C168" s="10" t="str">
        <f>VLOOKUP($A168,Questions!$A$3:$L$333,2,0)&amp;""</f>
        <v>Do you require new employees to fill out agreements and review policies?</v>
      </c>
      <c r="D168" s="10" t="str">
        <f>VLOOKUP($A168,Questions!$A$3:$L$333,11,0)&amp;""</f>
        <v/>
      </c>
      <c r="E168" s="10" t="str">
        <f>VLOOKUP($A168,Questions!$A$3:$L$333,12,0)&amp;""</f>
        <v>Organization</v>
      </c>
      <c r="F168" s="10" t="str">
        <f>VLOOKUP($A168,'Institution Evaluation'!$A$56:$J$346,3,0)&amp;""</f>
        <v>Yes</v>
      </c>
      <c r="G168" s="10" t="str">
        <f>VLOOKUP($A168,'Institution Evaluation'!$A$56:$J$346,6,0)&amp;""</f>
        <v>Yes</v>
      </c>
      <c r="H168" s="10" t="str">
        <f>VLOOKUP($A168,'Institution Evaluation'!$A$56:$J$346,7,0)&amp;""</f>
        <v/>
      </c>
      <c r="I168" s="10" t="str">
        <f>VLOOKUP($A168,'Institution Evaluation'!$A$56:$J$346,8,0)&amp;""</f>
        <v>Standard Importance</v>
      </c>
      <c r="J168" s="10" t="str">
        <f>VLOOKUP($A168,'Institution Evaluation'!$A$56:$J$346,9,0)&amp;""</f>
        <v/>
      </c>
      <c r="K168" s="10">
        <f t="shared" si="28"/>
        <v>10</v>
      </c>
      <c r="L168" s="124">
        <f>IF($E168="Not Scored", "N/A",IF(AND($D168='Auto Responses'!$J$27,$H168=""),"N/A",IF(AND($D168='Auto Responses'!$J$27,$H168='Auto Responses'!$J$7,),1,IF(AND($D168='Auto Responses'!$J$27,$H168='Auto Responses'!$J$8),0,IF($F168=$G168,1,0)))))</f>
        <v>1</v>
      </c>
      <c r="M168" s="10" t="str">
        <f>VLOOKUP($A168,'Institution Evaluation'!$A$56:$J$346,10,0)&amp;""</f>
        <v>FALSE</v>
      </c>
      <c r="N168" s="10">
        <f t="shared" si="29"/>
        <v>0</v>
      </c>
      <c r="O168" s="124">
        <f t="shared" si="30"/>
        <v>10</v>
      </c>
      <c r="P168" s="124">
        <f t="shared" si="31"/>
        <v>10</v>
      </c>
      <c r="Q168" s="124">
        <f t="shared" si="23"/>
        <v>0</v>
      </c>
      <c r="R168" s="124">
        <f t="shared" si="32"/>
        <v>0</v>
      </c>
      <c r="S168" s="124">
        <f t="shared" si="24"/>
        <v>0</v>
      </c>
      <c r="T168" s="124">
        <f t="shared" si="25"/>
        <v>0</v>
      </c>
      <c r="U168" s="124">
        <f t="shared" si="33"/>
        <v>54</v>
      </c>
      <c r="V168" s="124">
        <f t="shared" si="26"/>
        <v>0</v>
      </c>
    </row>
    <row r="169" spans="1:22" ht="56.1">
      <c r="A169" s="10" t="str">
        <f>Questions!$A169</f>
        <v>PPPR-08</v>
      </c>
      <c r="B169" s="10" t="str">
        <f t="shared" si="27"/>
        <v>PPPR</v>
      </c>
      <c r="C169" s="10" t="str">
        <f>VLOOKUP($A169,Questions!$A$3:$L$333,2,0)&amp;""</f>
        <v>Do you have a documented information security policy?</v>
      </c>
      <c r="D169" s="10" t="str">
        <f>VLOOKUP($A169,Questions!$A$3:$L$333,11,0)&amp;""</f>
        <v/>
      </c>
      <c r="E169" s="10" t="str">
        <f>VLOOKUP($A169,Questions!$A$3:$L$333,12,0)&amp;""</f>
        <v>Organization</v>
      </c>
      <c r="F169" s="10" t="str">
        <f>VLOOKUP($A169,'Institution Evaluation'!$A$56:$J$346,3,0)&amp;""</f>
        <v>Yes</v>
      </c>
      <c r="G169" s="10" t="str">
        <f>VLOOKUP($A169,'Institution Evaluation'!$A$56:$J$346,6,0)&amp;""</f>
        <v>Yes</v>
      </c>
      <c r="H169" s="10" t="str">
        <f>VLOOKUP($A169,'Institution Evaluation'!$A$56:$J$346,7,0)&amp;""</f>
        <v/>
      </c>
      <c r="I169" s="10" t="str">
        <f>VLOOKUP($A169,'Institution Evaluation'!$A$56:$J$346,8,0)&amp;""</f>
        <v>Standard Importance</v>
      </c>
      <c r="J169" s="10" t="str">
        <f>VLOOKUP($A169,'Institution Evaluation'!$A$56:$J$346,9,0)&amp;""</f>
        <v/>
      </c>
      <c r="K169" s="10">
        <f t="shared" si="28"/>
        <v>10</v>
      </c>
      <c r="L169" s="124">
        <f>IF($E169="Not Scored", "N/A",IF(AND($D169='Auto Responses'!$J$27,$H169=""),"N/A",IF(AND($D169='Auto Responses'!$J$27,$H169='Auto Responses'!$J$7,),1,IF(AND($D169='Auto Responses'!$J$27,$H169='Auto Responses'!$J$8),0,IF($F169=$G169,1,0)))))</f>
        <v>1</v>
      </c>
      <c r="M169" s="10" t="str">
        <f>VLOOKUP($A169,'Institution Evaluation'!$A$56:$J$346,10,0)&amp;""</f>
        <v>FALSE</v>
      </c>
      <c r="N169" s="10">
        <f t="shared" si="29"/>
        <v>0</v>
      </c>
      <c r="O169" s="124">
        <f t="shared" si="30"/>
        <v>10</v>
      </c>
      <c r="P169" s="124">
        <f t="shared" si="31"/>
        <v>10</v>
      </c>
      <c r="Q169" s="124">
        <f t="shared" si="23"/>
        <v>0</v>
      </c>
      <c r="R169" s="124">
        <f t="shared" si="32"/>
        <v>0</v>
      </c>
      <c r="S169" s="124">
        <f t="shared" si="24"/>
        <v>0</v>
      </c>
      <c r="T169" s="124">
        <f t="shared" si="25"/>
        <v>0</v>
      </c>
      <c r="U169" s="124">
        <f t="shared" si="33"/>
        <v>54</v>
      </c>
      <c r="V169" s="124">
        <f t="shared" si="26"/>
        <v>0</v>
      </c>
    </row>
    <row r="170" spans="1:22" ht="56.1">
      <c r="A170" s="10" t="str">
        <f>Questions!$A170</f>
        <v>PPPR-09</v>
      </c>
      <c r="B170" s="10" t="str">
        <f t="shared" si="27"/>
        <v>PPPR</v>
      </c>
      <c r="C170" s="10" t="str">
        <f>VLOOKUP($A170,Questions!$A$3:$L$333,2,0)&amp;""</f>
        <v>Are information security principles designed into the product lifecycle?</v>
      </c>
      <c r="D170" s="10" t="str">
        <f>VLOOKUP($A170,Questions!$A$3:$L$333,11,0)&amp;""</f>
        <v/>
      </c>
      <c r="E170" s="10" t="str">
        <f>VLOOKUP($A170,Questions!$A$3:$L$333,12,0)&amp;""</f>
        <v>Organization</v>
      </c>
      <c r="F170" s="10" t="str">
        <f>VLOOKUP($A170,'Institution Evaluation'!$A$56:$J$346,3,0)&amp;""</f>
        <v>Yes</v>
      </c>
      <c r="G170" s="10" t="str">
        <f>VLOOKUP($A170,'Institution Evaluation'!$A$56:$J$346,6,0)&amp;""</f>
        <v>Yes</v>
      </c>
      <c r="H170" s="10" t="str">
        <f>VLOOKUP($A170,'Institution Evaluation'!$A$56:$J$346,7,0)&amp;""</f>
        <v/>
      </c>
      <c r="I170" s="10" t="str">
        <f>VLOOKUP($A170,'Institution Evaluation'!$A$56:$J$346,8,0)&amp;""</f>
        <v>Minor Importance</v>
      </c>
      <c r="J170" s="10" t="str">
        <f>VLOOKUP($A170,'Institution Evaluation'!$A$56:$J$346,9,0)&amp;""</f>
        <v/>
      </c>
      <c r="K170" s="10">
        <f t="shared" si="28"/>
        <v>5</v>
      </c>
      <c r="L170" s="124">
        <f>IF($E170="Not Scored", "N/A",IF(AND($D170='Auto Responses'!$J$27,$H170=""),"N/A",IF(AND($D170='Auto Responses'!$J$27,$H170='Auto Responses'!$J$7,),1,IF(AND($D170='Auto Responses'!$J$27,$H170='Auto Responses'!$J$8),0,IF($F170=$G170,1,0)))))</f>
        <v>1</v>
      </c>
      <c r="M170" s="10" t="str">
        <f>VLOOKUP($A170,'Institution Evaluation'!$A$56:$J$346,10,0)&amp;""</f>
        <v>FALSE</v>
      </c>
      <c r="N170" s="10">
        <f t="shared" si="29"/>
        <v>0</v>
      </c>
      <c r="O170" s="124">
        <f t="shared" si="30"/>
        <v>5</v>
      </c>
      <c r="P170" s="124">
        <f t="shared" si="31"/>
        <v>5</v>
      </c>
      <c r="Q170" s="124">
        <f t="shared" si="23"/>
        <v>0</v>
      </c>
      <c r="R170" s="124">
        <f t="shared" si="32"/>
        <v>0</v>
      </c>
      <c r="S170" s="124">
        <f t="shared" si="24"/>
        <v>0</v>
      </c>
      <c r="T170" s="124">
        <f t="shared" si="25"/>
        <v>0</v>
      </c>
      <c r="U170" s="124">
        <f t="shared" si="33"/>
        <v>54</v>
      </c>
      <c r="V170" s="124">
        <f t="shared" si="26"/>
        <v>0</v>
      </c>
    </row>
    <row r="171" spans="1:22" ht="56.1">
      <c r="A171" s="10" t="str">
        <f>Questions!$A171</f>
        <v>PPPR-10</v>
      </c>
      <c r="B171" s="10" t="str">
        <f t="shared" si="27"/>
        <v>PPPR</v>
      </c>
      <c r="C171" s="10" t="str">
        <f>VLOOKUP($A171,Questions!$A$3:$L$333,2,0)&amp;""</f>
        <v>Will you comply with applicable breach notification laws?</v>
      </c>
      <c r="D171" s="10" t="str">
        <f>VLOOKUP($A171,Questions!$A$3:$L$333,11,0)&amp;""</f>
        <v/>
      </c>
      <c r="E171" s="10" t="str">
        <f>VLOOKUP($A171,Questions!$A$3:$L$333,12,0)&amp;""</f>
        <v>Organization</v>
      </c>
      <c r="F171" s="10" t="str">
        <f>VLOOKUP($A171,'Institution Evaluation'!$A$56:$J$346,3,0)&amp;""</f>
        <v>Yes</v>
      </c>
      <c r="G171" s="10" t="str">
        <f>VLOOKUP($A171,'Institution Evaluation'!$A$56:$J$346,6,0)&amp;""</f>
        <v>Yes</v>
      </c>
      <c r="H171" s="10" t="str">
        <f>VLOOKUP($A171,'Institution Evaluation'!$A$56:$J$346,7,0)&amp;""</f>
        <v/>
      </c>
      <c r="I171" s="10" t="str">
        <f>VLOOKUP($A171,'Institution Evaluation'!$A$56:$J$346,8,0)&amp;""</f>
        <v>Minor Importance</v>
      </c>
      <c r="J171" s="10" t="str">
        <f>VLOOKUP($A171,'Institution Evaluation'!$A$56:$J$346,9,0)&amp;""</f>
        <v/>
      </c>
      <c r="K171" s="10">
        <f t="shared" si="28"/>
        <v>5</v>
      </c>
      <c r="L171" s="124">
        <f>IF($E171="Not Scored", "N/A",IF(AND($D171='Auto Responses'!$J$27,$H171=""),"N/A",IF(AND($D171='Auto Responses'!$J$27,$H171='Auto Responses'!$J$7,),1,IF(AND($D171='Auto Responses'!$J$27,$H171='Auto Responses'!$J$8),0,IF($F171=$G171,1,0)))))</f>
        <v>1</v>
      </c>
      <c r="M171" s="10" t="str">
        <f>VLOOKUP($A171,'Institution Evaluation'!$A$56:$J$346,10,0)&amp;""</f>
        <v>FALSE</v>
      </c>
      <c r="N171" s="10">
        <f t="shared" si="29"/>
        <v>0</v>
      </c>
      <c r="O171" s="124">
        <f t="shared" si="30"/>
        <v>5</v>
      </c>
      <c r="P171" s="124">
        <f t="shared" si="31"/>
        <v>5</v>
      </c>
      <c r="Q171" s="124">
        <f t="shared" si="23"/>
        <v>0</v>
      </c>
      <c r="R171" s="124">
        <f t="shared" si="32"/>
        <v>0</v>
      </c>
      <c r="S171" s="124">
        <f t="shared" si="24"/>
        <v>0</v>
      </c>
      <c r="T171" s="124">
        <f t="shared" si="25"/>
        <v>0</v>
      </c>
      <c r="U171" s="124">
        <f t="shared" si="33"/>
        <v>54</v>
      </c>
      <c r="V171" s="124">
        <f t="shared" si="26"/>
        <v>0</v>
      </c>
    </row>
    <row r="172" spans="1:22" ht="56.1">
      <c r="A172" s="10" t="str">
        <f>Questions!$A172</f>
        <v>PPPR-11</v>
      </c>
      <c r="B172" s="10" t="str">
        <f t="shared" si="27"/>
        <v>PPPR</v>
      </c>
      <c r="C172" s="10" t="str">
        <f>VLOOKUP($A172,Questions!$A$3:$L$333,2,0)&amp;""</f>
        <v>Do you have an information security awareness program?</v>
      </c>
      <c r="D172" s="10" t="str">
        <f>VLOOKUP($A172,Questions!$A$3:$L$333,11,0)&amp;""</f>
        <v/>
      </c>
      <c r="E172" s="10" t="str">
        <f>VLOOKUP($A172,Questions!$A$3:$L$333,12,0)&amp;""</f>
        <v>Organization</v>
      </c>
      <c r="F172" s="10" t="str">
        <f>VLOOKUP($A172,'Institution Evaluation'!$A$56:$J$346,3,0)&amp;""</f>
        <v>Yes</v>
      </c>
      <c r="G172" s="10" t="str">
        <f>VLOOKUP($A172,'Institution Evaluation'!$A$56:$J$346,6,0)&amp;""</f>
        <v>Yes</v>
      </c>
      <c r="H172" s="10" t="str">
        <f>VLOOKUP($A172,'Institution Evaluation'!$A$56:$J$346,7,0)&amp;""</f>
        <v/>
      </c>
      <c r="I172" s="10" t="str">
        <f>VLOOKUP($A172,'Institution Evaluation'!$A$56:$J$346,8,0)&amp;""</f>
        <v>Minor Importance</v>
      </c>
      <c r="J172" s="10" t="str">
        <f>VLOOKUP($A172,'Institution Evaluation'!$A$56:$J$346,9,0)&amp;""</f>
        <v/>
      </c>
      <c r="K172" s="10">
        <f t="shared" si="28"/>
        <v>5</v>
      </c>
      <c r="L172" s="124">
        <f>IF($E172="Not Scored", "N/A",IF(AND($D172='Auto Responses'!$J$27,$H172=""),"N/A",IF(AND($D172='Auto Responses'!$J$27,$H172='Auto Responses'!$J$7,),1,IF(AND($D172='Auto Responses'!$J$27,$H172='Auto Responses'!$J$8),0,IF($F172=$G172,1,0)))))</f>
        <v>1</v>
      </c>
      <c r="M172" s="10" t="str">
        <f>VLOOKUP($A172,'Institution Evaluation'!$A$56:$J$346,10,0)&amp;""</f>
        <v>FALSE</v>
      </c>
      <c r="N172" s="10">
        <f t="shared" si="29"/>
        <v>0</v>
      </c>
      <c r="O172" s="124">
        <f t="shared" si="30"/>
        <v>5</v>
      </c>
      <c r="P172" s="124">
        <f t="shared" si="31"/>
        <v>5</v>
      </c>
      <c r="Q172" s="124">
        <f t="shared" si="23"/>
        <v>0</v>
      </c>
      <c r="R172" s="124">
        <f t="shared" si="32"/>
        <v>0</v>
      </c>
      <c r="S172" s="124">
        <f t="shared" si="24"/>
        <v>0</v>
      </c>
      <c r="T172" s="124">
        <f t="shared" si="25"/>
        <v>0</v>
      </c>
      <c r="U172" s="124">
        <f t="shared" si="33"/>
        <v>54</v>
      </c>
      <c r="V172" s="124">
        <f t="shared" si="26"/>
        <v>0</v>
      </c>
    </row>
    <row r="173" spans="1:22" ht="56.1">
      <c r="A173" s="10" t="str">
        <f>Questions!$A173</f>
        <v>PPPR-12</v>
      </c>
      <c r="B173" s="10" t="str">
        <f t="shared" si="27"/>
        <v>PPPR</v>
      </c>
      <c r="C173" s="10" t="str">
        <f>VLOOKUP($A173,Questions!$A$3:$L$333,2,0)&amp;""</f>
        <v>Is security awareness training mandatory for all employees?</v>
      </c>
      <c r="D173" s="10" t="str">
        <f>VLOOKUP($A173,Questions!$A$3:$L$333,11,0)&amp;""</f>
        <v/>
      </c>
      <c r="E173" s="10" t="str">
        <f>VLOOKUP($A173,Questions!$A$3:$L$333,12,0)&amp;""</f>
        <v>Organization</v>
      </c>
      <c r="F173" s="10" t="str">
        <f>VLOOKUP($A173,'Institution Evaluation'!$A$56:$J$346,3,0)&amp;""</f>
        <v>Yes</v>
      </c>
      <c r="G173" s="10" t="str">
        <f>VLOOKUP($A173,'Institution Evaluation'!$A$56:$J$346,6,0)&amp;""</f>
        <v>Yes</v>
      </c>
      <c r="H173" s="10" t="str">
        <f>VLOOKUP($A173,'Institution Evaluation'!$A$56:$J$346,7,0)&amp;""</f>
        <v/>
      </c>
      <c r="I173" s="10" t="str">
        <f>VLOOKUP($A173,'Institution Evaluation'!$A$56:$J$346,8,0)&amp;""</f>
        <v>Minor Importance</v>
      </c>
      <c r="J173" s="10" t="str">
        <f>VLOOKUP($A173,'Institution Evaluation'!$A$56:$J$346,9,0)&amp;""</f>
        <v/>
      </c>
      <c r="K173" s="10">
        <f t="shared" si="28"/>
        <v>5</v>
      </c>
      <c r="L173" s="124">
        <f>IF($E173="Not Scored", "N/A",IF(AND($D173='Auto Responses'!$J$27,$H173=""),"N/A",IF(AND($D173='Auto Responses'!$J$27,$H173='Auto Responses'!$J$7,),1,IF(AND($D173='Auto Responses'!$J$27,$H173='Auto Responses'!$J$8),0,IF($F173=$G173,1,0)))))</f>
        <v>1</v>
      </c>
      <c r="M173" s="10" t="str">
        <f>VLOOKUP($A173,'Institution Evaluation'!$A$56:$J$346,10,0)&amp;""</f>
        <v>FALSE</v>
      </c>
      <c r="N173" s="10">
        <f t="shared" si="29"/>
        <v>0</v>
      </c>
      <c r="O173" s="124">
        <f t="shared" si="30"/>
        <v>5</v>
      </c>
      <c r="P173" s="124">
        <f t="shared" si="31"/>
        <v>5</v>
      </c>
      <c r="Q173" s="124">
        <f t="shared" si="23"/>
        <v>0</v>
      </c>
      <c r="R173" s="124">
        <f t="shared" si="32"/>
        <v>0</v>
      </c>
      <c r="S173" s="124">
        <f t="shared" si="24"/>
        <v>0</v>
      </c>
      <c r="T173" s="124">
        <f t="shared" si="25"/>
        <v>0</v>
      </c>
      <c r="U173" s="124">
        <f t="shared" si="33"/>
        <v>54</v>
      </c>
      <c r="V173" s="124">
        <f t="shared" si="26"/>
        <v>0</v>
      </c>
    </row>
    <row r="174" spans="1:22" ht="56.1">
      <c r="A174" s="10" t="str">
        <f>Questions!$A174</f>
        <v>PPPR-13</v>
      </c>
      <c r="B174" s="10" t="str">
        <f t="shared" si="27"/>
        <v>PPPR</v>
      </c>
      <c r="C174" s="10" t="str">
        <f>VLOOKUP($A174,Questions!$A$3:$L$333,2,0)&amp;""</f>
        <v>Do you have process and procedure(s) documented, and currently followed, that require a review and update of the access list(s) for privileged accounts?</v>
      </c>
      <c r="D174" s="10" t="str">
        <f>VLOOKUP($A174,Questions!$A$3:$L$333,11,0)&amp;""</f>
        <v/>
      </c>
      <c r="E174" s="10" t="str">
        <f>VLOOKUP($A174,Questions!$A$3:$L$333,12,0)&amp;""</f>
        <v>Organization</v>
      </c>
      <c r="F174" s="10" t="str">
        <f>VLOOKUP($A174,'Institution Evaluation'!$A$56:$J$346,3,0)&amp;""</f>
        <v>Yes</v>
      </c>
      <c r="G174" s="10" t="str">
        <f>VLOOKUP($A174,'Institution Evaluation'!$A$56:$J$346,6,0)&amp;""</f>
        <v>Yes</v>
      </c>
      <c r="H174" s="10" t="str">
        <f>VLOOKUP($A174,'Institution Evaluation'!$A$56:$J$346,7,0)&amp;""</f>
        <v/>
      </c>
      <c r="I174" s="10" t="str">
        <f>VLOOKUP($A174,'Institution Evaluation'!$A$56:$J$346,8,0)&amp;""</f>
        <v>Minor Importance</v>
      </c>
      <c r="J174" s="10" t="str">
        <f>VLOOKUP($A174,'Institution Evaluation'!$A$56:$J$346,9,0)&amp;""</f>
        <v/>
      </c>
      <c r="K174" s="10">
        <f t="shared" si="28"/>
        <v>5</v>
      </c>
      <c r="L174" s="124">
        <f>IF($E174="Not Scored", "N/A",IF(AND($D174='Auto Responses'!$J$27,$H174=""),"N/A",IF(AND($D174='Auto Responses'!$J$27,$H174='Auto Responses'!$J$7,),1,IF(AND($D174='Auto Responses'!$J$27,$H174='Auto Responses'!$J$8),0,IF($F174=$G174,1,0)))))</f>
        <v>1</v>
      </c>
      <c r="M174" s="10" t="str">
        <f>VLOOKUP($A174,'Institution Evaluation'!$A$56:$J$346,10,0)&amp;""</f>
        <v>FALSE</v>
      </c>
      <c r="N174" s="10">
        <f t="shared" si="29"/>
        <v>0</v>
      </c>
      <c r="O174" s="124">
        <f t="shared" si="30"/>
        <v>5</v>
      </c>
      <c r="P174" s="124">
        <f t="shared" si="31"/>
        <v>5</v>
      </c>
      <c r="Q174" s="124">
        <f t="shared" si="23"/>
        <v>0</v>
      </c>
      <c r="R174" s="124">
        <f t="shared" si="32"/>
        <v>0</v>
      </c>
      <c r="S174" s="124">
        <f t="shared" si="24"/>
        <v>0</v>
      </c>
      <c r="T174" s="124">
        <f t="shared" si="25"/>
        <v>0</v>
      </c>
      <c r="U174" s="124">
        <f t="shared" si="33"/>
        <v>54</v>
      </c>
      <c r="V174" s="124">
        <f t="shared" si="26"/>
        <v>0</v>
      </c>
    </row>
    <row r="175" spans="1:22" ht="56.1">
      <c r="A175" s="10" t="str">
        <f>Questions!$A175</f>
        <v>PPPR-14</v>
      </c>
      <c r="B175" s="10" t="str">
        <f t="shared" si="27"/>
        <v>PPPR</v>
      </c>
      <c r="C175" s="10" t="str">
        <f>VLOOKUP($A175,Questions!$A$3:$L$333,2,0)&amp;""</f>
        <v>Do you have documented, and currently implemented, internal audit processes and procedures?</v>
      </c>
      <c r="D175" s="10" t="str">
        <f>VLOOKUP($A175,Questions!$A$3:$L$333,11,0)&amp;""</f>
        <v/>
      </c>
      <c r="E175" s="10" t="str">
        <f>VLOOKUP($A175,Questions!$A$3:$L$333,12,0)&amp;""</f>
        <v>Organization</v>
      </c>
      <c r="F175" s="10" t="str">
        <f>VLOOKUP($A175,'Institution Evaluation'!$A$56:$J$346,3,0)&amp;""</f>
        <v>Yes</v>
      </c>
      <c r="G175" s="10" t="str">
        <f>VLOOKUP($A175,'Institution Evaluation'!$A$56:$J$346,6,0)&amp;""</f>
        <v>Yes</v>
      </c>
      <c r="H175" s="10" t="str">
        <f>VLOOKUP($A175,'Institution Evaluation'!$A$56:$J$346,7,0)&amp;""</f>
        <v/>
      </c>
      <c r="I175" s="10" t="str">
        <f>VLOOKUP($A175,'Institution Evaluation'!$A$56:$J$346,8,0)&amp;""</f>
        <v>Minor Importance</v>
      </c>
      <c r="J175" s="10" t="str">
        <f>VLOOKUP($A175,'Institution Evaluation'!$A$56:$J$346,9,0)&amp;""</f>
        <v/>
      </c>
      <c r="K175" s="10">
        <f t="shared" si="28"/>
        <v>5</v>
      </c>
      <c r="L175" s="124">
        <f>IF($E175="Not Scored", "N/A",IF(AND($D175='Auto Responses'!$J$27,$H175=""),"N/A",IF(AND($D175='Auto Responses'!$J$27,$H175='Auto Responses'!$J$7,),1,IF(AND($D175='Auto Responses'!$J$27,$H175='Auto Responses'!$J$8),0,IF($F175=$G175,1,0)))))</f>
        <v>1</v>
      </c>
      <c r="M175" s="10" t="str">
        <f>VLOOKUP($A175,'Institution Evaluation'!$A$56:$J$346,10,0)&amp;""</f>
        <v>FALSE</v>
      </c>
      <c r="N175" s="10">
        <f t="shared" si="29"/>
        <v>0</v>
      </c>
      <c r="O175" s="124">
        <f t="shared" si="30"/>
        <v>5</v>
      </c>
      <c r="P175" s="124">
        <f t="shared" si="31"/>
        <v>5</v>
      </c>
      <c r="Q175" s="124">
        <f t="shared" si="23"/>
        <v>0</v>
      </c>
      <c r="R175" s="124">
        <f t="shared" si="32"/>
        <v>0</v>
      </c>
      <c r="S175" s="124">
        <f t="shared" si="24"/>
        <v>0</v>
      </c>
      <c r="T175" s="124">
        <f t="shared" si="25"/>
        <v>0</v>
      </c>
      <c r="U175" s="124">
        <f t="shared" si="33"/>
        <v>54</v>
      </c>
      <c r="V175" s="124">
        <f t="shared" si="26"/>
        <v>0</v>
      </c>
    </row>
    <row r="176" spans="1:22" ht="56.1">
      <c r="A176" s="10" t="str">
        <f>Questions!$A176</f>
        <v>PPPR-15</v>
      </c>
      <c r="B176" s="10" t="str">
        <f t="shared" si="27"/>
        <v>PPPR</v>
      </c>
      <c r="C176" s="10" t="str">
        <f>VLOOKUP($A176,Questions!$A$3:$L$333,2,0)&amp;""</f>
        <v>Does your organization have physical security controls and policies in place?</v>
      </c>
      <c r="D176" s="10" t="str">
        <f>VLOOKUP($A176,Questions!$A$3:$L$333,11,0)&amp;""</f>
        <v/>
      </c>
      <c r="E176" s="10" t="str">
        <f>VLOOKUP($A176,Questions!$A$3:$L$333,12,0)&amp;""</f>
        <v>Organization</v>
      </c>
      <c r="F176" s="10" t="str">
        <f>VLOOKUP($A176,'Institution Evaluation'!$A$56:$J$346,3,0)&amp;""</f>
        <v>Yes</v>
      </c>
      <c r="G176" s="10" t="str">
        <f>VLOOKUP($A176,'Institution Evaluation'!$A$56:$J$346,6,0)&amp;""</f>
        <v>Yes</v>
      </c>
      <c r="H176" s="10" t="str">
        <f>VLOOKUP($A176,'Institution Evaluation'!$A$56:$J$346,7,0)&amp;""</f>
        <v/>
      </c>
      <c r="I176" s="10" t="str">
        <f>VLOOKUP($A176,'Institution Evaluation'!$A$56:$J$346,8,0)&amp;""</f>
        <v>Minor Importance</v>
      </c>
      <c r="J176" s="10" t="str">
        <f>VLOOKUP($A176,'Institution Evaluation'!$A$56:$J$346,9,0)&amp;""</f>
        <v/>
      </c>
      <c r="K176" s="10">
        <f t="shared" si="28"/>
        <v>5</v>
      </c>
      <c r="L176" s="124">
        <f>IF($E176="Not Scored", "N/A",IF(AND($D176='Auto Responses'!$J$27,$H176=""),"N/A",IF(AND($D176='Auto Responses'!$J$27,$H176='Auto Responses'!$J$7,),1,IF(AND($D176='Auto Responses'!$J$27,$H176='Auto Responses'!$J$8),0,IF($F176=$G176,1,0)))))</f>
        <v>1</v>
      </c>
      <c r="M176" s="10" t="str">
        <f>VLOOKUP($A176,'Institution Evaluation'!$A$56:$J$346,10,0)&amp;""</f>
        <v>FALSE</v>
      </c>
      <c r="N176" s="10">
        <f t="shared" si="29"/>
        <v>0</v>
      </c>
      <c r="O176" s="124">
        <f t="shared" si="30"/>
        <v>5</v>
      </c>
      <c r="P176" s="124">
        <f t="shared" si="31"/>
        <v>5</v>
      </c>
      <c r="Q176" s="124">
        <f t="shared" si="23"/>
        <v>0</v>
      </c>
      <c r="R176" s="124">
        <f t="shared" si="32"/>
        <v>0</v>
      </c>
      <c r="S176" s="124">
        <f t="shared" si="24"/>
        <v>0</v>
      </c>
      <c r="T176" s="124">
        <f t="shared" si="25"/>
        <v>0</v>
      </c>
      <c r="U176" s="124">
        <f t="shared" si="33"/>
        <v>54</v>
      </c>
      <c r="V176" s="124">
        <f t="shared" si="26"/>
        <v>0</v>
      </c>
    </row>
    <row r="177" spans="1:22" ht="56.1">
      <c r="A177" s="10" t="str">
        <f>Questions!$A177</f>
        <v>HFIH-01</v>
      </c>
      <c r="B177" s="10" t="str">
        <f t="shared" si="27"/>
        <v>HFIH</v>
      </c>
      <c r="C177" s="10" t="str">
        <f>VLOOKUP($A177,Questions!$A$3:$L$333,2,0)&amp;""</f>
        <v>Do you have a formal incident response plan?</v>
      </c>
      <c r="D177" s="10" t="str">
        <f>VLOOKUP($A177,Questions!$A$3:$L$333,11,0)&amp;""</f>
        <v/>
      </c>
      <c r="E177" s="10" t="str">
        <f>VLOOKUP($A177,Questions!$A$3:$L$333,12,0)&amp;""</f>
        <v>Infrastructure</v>
      </c>
      <c r="F177" s="10" t="str">
        <f>VLOOKUP($A177,'Institution Evaluation'!$A$56:$J$346,3,0)&amp;""</f>
        <v>Yes</v>
      </c>
      <c r="G177" s="10" t="str">
        <f>VLOOKUP($A177,'Institution Evaluation'!$A$56:$J$346,6,0)&amp;""</f>
        <v>Yes</v>
      </c>
      <c r="H177" s="10" t="str">
        <f>VLOOKUP($A177,'Institution Evaluation'!$A$56:$J$346,7,0)&amp;""</f>
        <v/>
      </c>
      <c r="I177" s="10" t="str">
        <f>VLOOKUP($A177,'Institution Evaluation'!$A$56:$J$346,8,0)&amp;""</f>
        <v>Standard Importance</v>
      </c>
      <c r="J177" s="10" t="str">
        <f>VLOOKUP($A177,'Institution Evaluation'!$A$56:$J$346,9,0)&amp;""</f>
        <v/>
      </c>
      <c r="K177" s="10">
        <f t="shared" si="28"/>
        <v>10</v>
      </c>
      <c r="L177" s="124">
        <f>IF($E177="Not Scored", "N/A",IF(AND($D177='Auto Responses'!$J$27,$H177=""),"N/A",IF(AND($D177='Auto Responses'!$J$27,$H177='Auto Responses'!$J$7,),1,IF(AND($D177='Auto Responses'!$J$27,$H177='Auto Responses'!$J$8),0,IF($F177=$G177,1,0)))))</f>
        <v>1</v>
      </c>
      <c r="M177" s="10" t="str">
        <f>VLOOKUP($A177,'Institution Evaluation'!$A$56:$J$346,10,0)&amp;""</f>
        <v>FALSE</v>
      </c>
      <c r="N177" s="10">
        <f t="shared" si="29"/>
        <v>0</v>
      </c>
      <c r="O177" s="124">
        <f t="shared" si="30"/>
        <v>10</v>
      </c>
      <c r="P177" s="124">
        <f t="shared" si="31"/>
        <v>10</v>
      </c>
      <c r="Q177" s="124">
        <f t="shared" si="23"/>
        <v>0</v>
      </c>
      <c r="R177" s="124">
        <f t="shared" si="32"/>
        <v>0</v>
      </c>
      <c r="S177" s="124">
        <f t="shared" si="24"/>
        <v>0</v>
      </c>
      <c r="T177" s="124">
        <f t="shared" si="25"/>
        <v>0</v>
      </c>
      <c r="U177" s="124">
        <f t="shared" si="33"/>
        <v>54</v>
      </c>
      <c r="V177" s="124">
        <f t="shared" si="26"/>
        <v>0</v>
      </c>
    </row>
    <row r="178" spans="1:22" ht="56.1">
      <c r="A178" s="10" t="str">
        <f>Questions!$A178</f>
        <v>HFIH-02</v>
      </c>
      <c r="B178" s="10" t="str">
        <f t="shared" si="27"/>
        <v>HFIH</v>
      </c>
      <c r="C178" s="10" t="str">
        <f>VLOOKUP($A178,Questions!$A$3:$L$333,2,0)&amp;""</f>
        <v>Do you either have an internal incident response team or retain an external team?</v>
      </c>
      <c r="D178" s="10" t="str">
        <f>VLOOKUP($A178,Questions!$A$3:$L$333,11,0)&amp;""</f>
        <v/>
      </c>
      <c r="E178" s="10" t="str">
        <f>VLOOKUP($A178,Questions!$A$3:$L$333,12,0)&amp;""</f>
        <v>Infrastructure</v>
      </c>
      <c r="F178" s="10" t="str">
        <f>VLOOKUP($A178,'Institution Evaluation'!$A$56:$J$346,3,0)&amp;""</f>
        <v>Yes</v>
      </c>
      <c r="G178" s="10" t="str">
        <f>VLOOKUP($A178,'Institution Evaluation'!$A$56:$J$346,6,0)&amp;""</f>
        <v>Yes</v>
      </c>
      <c r="H178" s="10" t="str">
        <f>VLOOKUP($A178,'Institution Evaluation'!$A$56:$J$346,7,0)&amp;""</f>
        <v/>
      </c>
      <c r="I178" s="10" t="str">
        <f>VLOOKUP($A178,'Institution Evaluation'!$A$56:$J$346,8,0)&amp;""</f>
        <v>Minor Importance</v>
      </c>
      <c r="J178" s="10" t="str">
        <f>VLOOKUP($A178,'Institution Evaluation'!$A$56:$J$346,9,0)&amp;""</f>
        <v/>
      </c>
      <c r="K178" s="10">
        <f t="shared" si="28"/>
        <v>5</v>
      </c>
      <c r="L178" s="124">
        <f>IF($E178="Not Scored", "N/A",IF(AND($D178='Auto Responses'!$J$27,$H178=""),"N/A",IF(AND($D178='Auto Responses'!$J$27,$H178='Auto Responses'!$J$7,),1,IF(AND($D178='Auto Responses'!$J$27,$H178='Auto Responses'!$J$8),0,IF($F178=$G178,1,0)))))</f>
        <v>1</v>
      </c>
      <c r="M178" s="10" t="str">
        <f>VLOOKUP($A178,'Institution Evaluation'!$A$56:$J$346,10,0)&amp;""</f>
        <v>FALSE</v>
      </c>
      <c r="N178" s="10">
        <f t="shared" si="29"/>
        <v>0</v>
      </c>
      <c r="O178" s="124">
        <f t="shared" si="30"/>
        <v>5</v>
      </c>
      <c r="P178" s="124">
        <f t="shared" si="31"/>
        <v>5</v>
      </c>
      <c r="Q178" s="124">
        <f t="shared" si="23"/>
        <v>0</v>
      </c>
      <c r="R178" s="124">
        <f t="shared" si="32"/>
        <v>0</v>
      </c>
      <c r="S178" s="124">
        <f t="shared" si="24"/>
        <v>0</v>
      </c>
      <c r="T178" s="124">
        <f t="shared" si="25"/>
        <v>0</v>
      </c>
      <c r="U178" s="124">
        <f t="shared" si="33"/>
        <v>54</v>
      </c>
      <c r="V178" s="124">
        <f t="shared" si="26"/>
        <v>0</v>
      </c>
    </row>
    <row r="179" spans="1:22" ht="56.1">
      <c r="A179" s="10" t="str">
        <f>Questions!$A179</f>
        <v>HFIH-03</v>
      </c>
      <c r="B179" s="10" t="str">
        <f t="shared" si="27"/>
        <v>HFIH</v>
      </c>
      <c r="C179" s="10" t="str">
        <f>VLOOKUP($A179,Questions!$A$3:$L$333,2,0)&amp;""</f>
        <v>Do you have the capability to respond to incidents on a 24 x 7 x 365 basis?</v>
      </c>
      <c r="D179" s="10" t="str">
        <f>VLOOKUP($A179,Questions!$A$3:$L$333,11,0)&amp;""</f>
        <v/>
      </c>
      <c r="E179" s="10" t="str">
        <f>VLOOKUP($A179,Questions!$A$3:$L$333,12,0)&amp;""</f>
        <v>Infrastructure</v>
      </c>
      <c r="F179" s="10" t="str">
        <f>VLOOKUP($A179,'Institution Evaluation'!$A$56:$J$346,3,0)&amp;""</f>
        <v>Yes</v>
      </c>
      <c r="G179" s="10" t="str">
        <f>VLOOKUP($A179,'Institution Evaluation'!$A$56:$J$346,6,0)&amp;""</f>
        <v>Yes</v>
      </c>
      <c r="H179" s="10" t="str">
        <f>VLOOKUP($A179,'Institution Evaluation'!$A$56:$J$346,7,0)&amp;""</f>
        <v/>
      </c>
      <c r="I179" s="10" t="str">
        <f>VLOOKUP($A179,'Institution Evaluation'!$A$56:$J$346,8,0)&amp;""</f>
        <v>Minor Importance</v>
      </c>
      <c r="J179" s="10" t="str">
        <f>VLOOKUP($A179,'Institution Evaluation'!$A$56:$J$346,9,0)&amp;""</f>
        <v/>
      </c>
      <c r="K179" s="10">
        <f t="shared" si="28"/>
        <v>5</v>
      </c>
      <c r="L179" s="124">
        <f>IF($E179="Not Scored", "N/A",IF(AND($D179='Auto Responses'!$J$27,$H179=""),"N/A",IF(AND($D179='Auto Responses'!$J$27,$H179='Auto Responses'!$J$7,),1,IF(AND($D179='Auto Responses'!$J$27,$H179='Auto Responses'!$J$8),0,IF($F179=$G179,1,0)))))</f>
        <v>1</v>
      </c>
      <c r="M179" s="10" t="str">
        <f>VLOOKUP($A179,'Institution Evaluation'!$A$56:$J$346,10,0)&amp;""</f>
        <v>FALSE</v>
      </c>
      <c r="N179" s="10">
        <f t="shared" si="29"/>
        <v>0</v>
      </c>
      <c r="O179" s="124">
        <f t="shared" si="30"/>
        <v>5</v>
      </c>
      <c r="P179" s="124">
        <f t="shared" si="31"/>
        <v>5</v>
      </c>
      <c r="Q179" s="124">
        <f t="shared" si="23"/>
        <v>0</v>
      </c>
      <c r="R179" s="124">
        <f t="shared" si="32"/>
        <v>0</v>
      </c>
      <c r="S179" s="124">
        <f t="shared" si="24"/>
        <v>0</v>
      </c>
      <c r="T179" s="124">
        <f t="shared" si="25"/>
        <v>0</v>
      </c>
      <c r="U179" s="124">
        <f t="shared" si="33"/>
        <v>54</v>
      </c>
      <c r="V179" s="124">
        <f t="shared" si="26"/>
        <v>0</v>
      </c>
    </row>
    <row r="180" spans="1:22" ht="56.1">
      <c r="A180" s="10" t="str">
        <f>Questions!$A180</f>
        <v>HFIH-04</v>
      </c>
      <c r="B180" s="10" t="str">
        <f t="shared" si="27"/>
        <v>HFIH</v>
      </c>
      <c r="C180" s="10" t="str">
        <f>VLOOKUP($A180,Questions!$A$3:$L$333,2,0)&amp;""</f>
        <v>Do you carry cyber-risk insurance to protect against unforeseen service outages, data that is lost or stolen, and security incidents?</v>
      </c>
      <c r="D180" s="10" t="str">
        <f>VLOOKUP($A180,Questions!$A$3:$L$333,11,0)&amp;""</f>
        <v/>
      </c>
      <c r="E180" s="10" t="str">
        <f>VLOOKUP($A180,Questions!$A$3:$L$333,12,0)&amp;""</f>
        <v>Infrastructure</v>
      </c>
      <c r="F180" s="10" t="str">
        <f>VLOOKUP($A180,'Institution Evaluation'!$A$56:$J$346,3,0)&amp;""</f>
        <v>Yes</v>
      </c>
      <c r="G180" s="10" t="str">
        <f>VLOOKUP($A180,'Institution Evaluation'!$A$56:$J$346,6,0)&amp;""</f>
        <v>Yes</v>
      </c>
      <c r="H180" s="10" t="str">
        <f>VLOOKUP($A180,'Institution Evaluation'!$A$56:$J$346,7,0)&amp;""</f>
        <v/>
      </c>
      <c r="I180" s="10" t="str">
        <f>VLOOKUP($A180,'Institution Evaluation'!$A$56:$J$346,8,0)&amp;""</f>
        <v>Minor Importance</v>
      </c>
      <c r="J180" s="10" t="str">
        <f>VLOOKUP($A180,'Institution Evaluation'!$A$56:$J$346,9,0)&amp;""</f>
        <v/>
      </c>
      <c r="K180" s="10">
        <f t="shared" si="28"/>
        <v>5</v>
      </c>
      <c r="L180" s="124">
        <f>IF($E180="Not Scored", "N/A",IF(AND($D180='Auto Responses'!$J$27,$H180=""),"N/A",IF(AND($D180='Auto Responses'!$J$27,$H180='Auto Responses'!$J$7,),1,IF(AND($D180='Auto Responses'!$J$27,$H180='Auto Responses'!$J$8),0,IF($F180=$G180,1,0)))))</f>
        <v>1</v>
      </c>
      <c r="M180" s="10" t="str">
        <f>VLOOKUP($A180,'Institution Evaluation'!$A$56:$J$346,10,0)&amp;""</f>
        <v>FALSE</v>
      </c>
      <c r="N180" s="10">
        <f t="shared" si="29"/>
        <v>0</v>
      </c>
      <c r="O180" s="124">
        <f t="shared" si="30"/>
        <v>5</v>
      </c>
      <c r="P180" s="124">
        <f t="shared" si="31"/>
        <v>5</v>
      </c>
      <c r="Q180" s="124">
        <f t="shared" si="23"/>
        <v>0</v>
      </c>
      <c r="R180" s="124">
        <f t="shared" si="32"/>
        <v>0</v>
      </c>
      <c r="S180" s="124">
        <f t="shared" si="24"/>
        <v>0</v>
      </c>
      <c r="T180" s="124">
        <f t="shared" si="25"/>
        <v>0</v>
      </c>
      <c r="U180" s="124">
        <f t="shared" si="33"/>
        <v>54</v>
      </c>
      <c r="V180" s="124">
        <f t="shared" si="26"/>
        <v>0</v>
      </c>
    </row>
    <row r="181" spans="1:22" ht="56.1">
      <c r="A181" s="10" t="str">
        <f>Questions!$A181</f>
        <v>VULN-01</v>
      </c>
      <c r="B181" s="10" t="str">
        <f t="shared" si="27"/>
        <v>VULN</v>
      </c>
      <c r="C181" s="10" t="str">
        <f>VLOOKUP($A181,Questions!$A$3:$L$333,2,0)&amp;""</f>
        <v>Are your systems and applications scanned with an authenticated user account for vulnerabilities (that are remediated) prior to new releases?*</v>
      </c>
      <c r="D181" s="10" t="str">
        <f>VLOOKUP($A181,Questions!$A$3:$L$333,11,0)&amp;""</f>
        <v/>
      </c>
      <c r="E181" s="10" t="str">
        <f>VLOOKUP($A181,Questions!$A$3:$L$333,12,0)&amp;""</f>
        <v>Infrastructure</v>
      </c>
      <c r="F181" s="10" t="str">
        <f>VLOOKUP($A181,'Institution Evaluation'!$A$56:$J$346,3,0)&amp;""</f>
        <v>Yes</v>
      </c>
      <c r="G181" s="10" t="str">
        <f>VLOOKUP($A181,'Institution Evaluation'!$A$56:$J$346,6,0)&amp;""</f>
        <v>Yes</v>
      </c>
      <c r="H181" s="10" t="str">
        <f>VLOOKUP($A181,'Institution Evaluation'!$A$56:$J$346,7,0)&amp;""</f>
        <v/>
      </c>
      <c r="I181" s="10" t="str">
        <f>VLOOKUP($A181,'Institution Evaluation'!$A$56:$J$346,8,0)&amp;""</f>
        <v>Critical Importance</v>
      </c>
      <c r="J181" s="10" t="str">
        <f>VLOOKUP($A181,'Institution Evaluation'!$A$56:$J$346,9,0)&amp;""</f>
        <v/>
      </c>
      <c r="K181" s="10">
        <f t="shared" si="28"/>
        <v>20</v>
      </c>
      <c r="L181" s="124">
        <f>IF($E181="Not Scored", "N/A",IF(AND($D181='Auto Responses'!$J$27,$H181=""),"N/A",IF(AND($D181='Auto Responses'!$J$27,$H181='Auto Responses'!$J$7,),1,IF(AND($D181='Auto Responses'!$J$27,$H181='Auto Responses'!$J$8),0,IF($F181=$G181,1,0)))))</f>
        <v>1</v>
      </c>
      <c r="M181" s="10" t="str">
        <f>VLOOKUP($A181,'Institution Evaluation'!$A$56:$J$346,10,0)&amp;""</f>
        <v>FALSE</v>
      </c>
      <c r="N181" s="10">
        <f t="shared" si="29"/>
        <v>1</v>
      </c>
      <c r="O181" s="124">
        <f t="shared" si="30"/>
        <v>20</v>
      </c>
      <c r="P181" s="124">
        <f t="shared" si="31"/>
        <v>20</v>
      </c>
      <c r="Q181" s="124">
        <f t="shared" si="23"/>
        <v>0</v>
      </c>
      <c r="R181" s="124">
        <f t="shared" si="32"/>
        <v>0</v>
      </c>
      <c r="S181" s="124">
        <f t="shared" si="24"/>
        <v>0</v>
      </c>
      <c r="T181" s="124">
        <f t="shared" si="25"/>
        <v>1</v>
      </c>
      <c r="U181" s="124">
        <f t="shared" si="33"/>
        <v>55</v>
      </c>
      <c r="V181" s="124">
        <f t="shared" si="26"/>
        <v>55</v>
      </c>
    </row>
    <row r="182" spans="1:22" ht="56.1">
      <c r="A182" s="10" t="str">
        <f>Questions!$A182</f>
        <v>VULN-02</v>
      </c>
      <c r="B182" s="10" t="str">
        <f t="shared" si="27"/>
        <v>VULN</v>
      </c>
      <c r="C182" s="10" t="str">
        <f>VLOOKUP($A182,Questions!$A$3:$L$333,2,0)&amp;""</f>
        <v>Will you provide results of application and system vulnerability scans to the institution?*</v>
      </c>
      <c r="D182" s="10" t="str">
        <f>VLOOKUP($A182,Questions!$A$3:$L$333,11,0)&amp;""</f>
        <v/>
      </c>
      <c r="E182" s="10" t="str">
        <f>VLOOKUP($A182,Questions!$A$3:$L$333,12,0)&amp;""</f>
        <v>Infrastructure</v>
      </c>
      <c r="F182" s="10" t="str">
        <f>VLOOKUP($A182,'Institution Evaluation'!$A$56:$J$346,3,0)&amp;""</f>
        <v>Yes</v>
      </c>
      <c r="G182" s="10" t="str">
        <f>VLOOKUP($A182,'Institution Evaluation'!$A$56:$J$346,6,0)&amp;""</f>
        <v>Yes</v>
      </c>
      <c r="H182" s="10" t="str">
        <f>VLOOKUP($A182,'Institution Evaluation'!$A$56:$J$346,7,0)&amp;""</f>
        <v/>
      </c>
      <c r="I182" s="10" t="str">
        <f>VLOOKUP($A182,'Institution Evaluation'!$A$56:$J$346,8,0)&amp;""</f>
        <v>Critical Importance</v>
      </c>
      <c r="J182" s="10" t="str">
        <f>VLOOKUP($A182,'Institution Evaluation'!$A$56:$J$346,9,0)&amp;""</f>
        <v/>
      </c>
      <c r="K182" s="10">
        <f t="shared" si="28"/>
        <v>20</v>
      </c>
      <c r="L182" s="124">
        <f>IF($E182="Not Scored", "N/A",IF(AND($D182='Auto Responses'!$J$27,$H182=""),"N/A",IF(AND($D182='Auto Responses'!$J$27,$H182='Auto Responses'!$J$7,),1,IF(AND($D182='Auto Responses'!$J$27,$H182='Auto Responses'!$J$8),0,IF($F182=$G182,1,0)))))</f>
        <v>1</v>
      </c>
      <c r="M182" s="10" t="str">
        <f>VLOOKUP($A182,'Institution Evaluation'!$A$56:$J$346,10,0)&amp;""</f>
        <v>FALSE</v>
      </c>
      <c r="N182" s="10">
        <f t="shared" si="29"/>
        <v>1</v>
      </c>
      <c r="O182" s="124">
        <f t="shared" si="30"/>
        <v>20</v>
      </c>
      <c r="P182" s="124">
        <f t="shared" si="31"/>
        <v>20</v>
      </c>
      <c r="Q182" s="124">
        <f t="shared" si="23"/>
        <v>0</v>
      </c>
      <c r="R182" s="124">
        <f t="shared" si="32"/>
        <v>0</v>
      </c>
      <c r="S182" s="124">
        <f t="shared" si="24"/>
        <v>0</v>
      </c>
      <c r="T182" s="124">
        <f t="shared" si="25"/>
        <v>1</v>
      </c>
      <c r="U182" s="124">
        <f t="shared" si="33"/>
        <v>56</v>
      </c>
      <c r="V182" s="124">
        <f t="shared" si="26"/>
        <v>56</v>
      </c>
    </row>
    <row r="183" spans="1:22" ht="56.1">
      <c r="A183" s="10" t="str">
        <f>Questions!$A183</f>
        <v>VULN-03</v>
      </c>
      <c r="B183" s="10" t="str">
        <f t="shared" si="27"/>
        <v>VULN</v>
      </c>
      <c r="C183" s="10" t="str">
        <f>VLOOKUP($A183,Questions!$A$3:$L$333,2,0)&amp;""</f>
        <v>Will you allow the institution to perform its own vulnerability testing and/or scanning of your systems and/or application, provided that testing is performed at a mutually agreed upon time and date?*</v>
      </c>
      <c r="D183" s="10" t="str">
        <f>VLOOKUP($A183,Questions!$A$3:$L$333,11,0)&amp;""</f>
        <v/>
      </c>
      <c r="E183" s="10" t="str">
        <f>VLOOKUP($A183,Questions!$A$3:$L$333,12,0)&amp;""</f>
        <v>Infrastructure</v>
      </c>
      <c r="F183" s="10" t="str">
        <f>VLOOKUP($A183,'Institution Evaluation'!$A$56:$J$346,3,0)&amp;""</f>
        <v>Yes</v>
      </c>
      <c r="G183" s="10" t="str">
        <f>VLOOKUP($A183,'Institution Evaluation'!$A$56:$J$346,6,0)&amp;""</f>
        <v>Yes</v>
      </c>
      <c r="H183" s="10" t="str">
        <f>VLOOKUP($A183,'Institution Evaluation'!$A$56:$J$346,7,0)&amp;""</f>
        <v/>
      </c>
      <c r="I183" s="10" t="str">
        <f>VLOOKUP($A183,'Institution Evaluation'!$A$56:$J$346,8,0)&amp;""</f>
        <v>Critical Importance</v>
      </c>
      <c r="J183" s="10" t="str">
        <f>VLOOKUP($A183,'Institution Evaluation'!$A$56:$J$346,9,0)&amp;""</f>
        <v/>
      </c>
      <c r="K183" s="10">
        <f t="shared" si="28"/>
        <v>20</v>
      </c>
      <c r="L183" s="124">
        <f>IF($E183="Not Scored", "N/A",IF(AND($D183='Auto Responses'!$J$27,$H183=""),"N/A",IF(AND($D183='Auto Responses'!$J$27,$H183='Auto Responses'!$J$7,),1,IF(AND($D183='Auto Responses'!$J$27,$H183='Auto Responses'!$J$8),0,IF($F183=$G183,1,0)))))</f>
        <v>1</v>
      </c>
      <c r="M183" s="10" t="str">
        <f>VLOOKUP($A183,'Institution Evaluation'!$A$56:$J$346,10,0)&amp;""</f>
        <v>FALSE</v>
      </c>
      <c r="N183" s="10">
        <f t="shared" si="29"/>
        <v>1</v>
      </c>
      <c r="O183" s="124">
        <f t="shared" si="30"/>
        <v>20</v>
      </c>
      <c r="P183" s="124">
        <f t="shared" si="31"/>
        <v>20</v>
      </c>
      <c r="Q183" s="124">
        <f t="shared" si="23"/>
        <v>0</v>
      </c>
      <c r="R183" s="124">
        <f t="shared" si="32"/>
        <v>0</v>
      </c>
      <c r="S183" s="124">
        <f t="shared" si="24"/>
        <v>0</v>
      </c>
      <c r="T183" s="124">
        <f t="shared" si="25"/>
        <v>1</v>
      </c>
      <c r="U183" s="124">
        <f t="shared" si="33"/>
        <v>57</v>
      </c>
      <c r="V183" s="124">
        <f t="shared" si="26"/>
        <v>57</v>
      </c>
    </row>
    <row r="184" spans="1:22" ht="56.1">
      <c r="A184" s="10" t="str">
        <f>Questions!$A184</f>
        <v>VULN-04</v>
      </c>
      <c r="B184" s="10" t="str">
        <f t="shared" si="27"/>
        <v>VULN</v>
      </c>
      <c r="C184" s="10" t="str">
        <f>VLOOKUP($A184,Questions!$A$3:$L$333,2,0)&amp;""</f>
        <v>Have your systems and applications had a third-party security assessment completed in the last year?</v>
      </c>
      <c r="D184" s="10" t="str">
        <f>VLOOKUP($A184,Questions!$A$3:$L$333,11,0)&amp;""</f>
        <v/>
      </c>
      <c r="E184" s="10" t="str">
        <f>VLOOKUP($A184,Questions!$A$3:$L$333,12,0)&amp;""</f>
        <v>Infrastructure</v>
      </c>
      <c r="F184" s="10" t="str">
        <f>VLOOKUP($A184,'Institution Evaluation'!$A$56:$J$346,3,0)&amp;""</f>
        <v>Yes</v>
      </c>
      <c r="G184" s="10" t="str">
        <f>VLOOKUP($A184,'Institution Evaluation'!$A$56:$J$346,6,0)&amp;""</f>
        <v>Yes</v>
      </c>
      <c r="H184" s="10" t="str">
        <f>VLOOKUP($A184,'Institution Evaluation'!$A$56:$J$346,7,0)&amp;""</f>
        <v/>
      </c>
      <c r="I184" s="10" t="str">
        <f>VLOOKUP($A184,'Institution Evaluation'!$A$56:$J$346,8,0)&amp;""</f>
        <v>Standard Importance</v>
      </c>
      <c r="J184" s="10" t="str">
        <f>VLOOKUP($A184,'Institution Evaluation'!$A$56:$J$346,9,0)&amp;""</f>
        <v/>
      </c>
      <c r="K184" s="10">
        <f t="shared" si="28"/>
        <v>10</v>
      </c>
      <c r="L184" s="124">
        <f>IF($E184="Not Scored", "N/A",IF(AND($D184='Auto Responses'!$J$27,$H184=""),"N/A",IF(AND($D184='Auto Responses'!$J$27,$H184='Auto Responses'!$J$7,),1,IF(AND($D184='Auto Responses'!$J$27,$H184='Auto Responses'!$J$8),0,IF($F184=$G184,1,0)))))</f>
        <v>1</v>
      </c>
      <c r="M184" s="10" t="str">
        <f>VLOOKUP($A184,'Institution Evaluation'!$A$56:$J$346,10,0)&amp;""</f>
        <v>FALSE</v>
      </c>
      <c r="N184" s="10">
        <f t="shared" si="29"/>
        <v>0</v>
      </c>
      <c r="O184" s="124">
        <f t="shared" si="30"/>
        <v>10</v>
      </c>
      <c r="P184" s="124">
        <f t="shared" si="31"/>
        <v>10</v>
      </c>
      <c r="Q184" s="124">
        <f t="shared" si="23"/>
        <v>0</v>
      </c>
      <c r="R184" s="124">
        <f t="shared" si="32"/>
        <v>0</v>
      </c>
      <c r="S184" s="124">
        <f t="shared" si="24"/>
        <v>0</v>
      </c>
      <c r="T184" s="124">
        <f t="shared" si="25"/>
        <v>0</v>
      </c>
      <c r="U184" s="124">
        <f t="shared" si="33"/>
        <v>57</v>
      </c>
      <c r="V184" s="124">
        <f t="shared" si="26"/>
        <v>0</v>
      </c>
    </row>
    <row r="185" spans="1:22" ht="56.1">
      <c r="A185" s="10" t="str">
        <f>Questions!$A185</f>
        <v>VULN-05</v>
      </c>
      <c r="B185" s="10" t="str">
        <f t="shared" si="27"/>
        <v>VULN</v>
      </c>
      <c r="C185" s="10" t="str">
        <f>VLOOKUP($A185,Questions!$A$3:$L$333,2,0)&amp;""</f>
        <v>Do you regularly scan for common web application security vulnerabilities (e.g., SQL injection, XSS, XSRF, etc.)?</v>
      </c>
      <c r="D185" s="10" t="str">
        <f>VLOOKUP($A185,Questions!$A$3:$L$333,11,0)&amp;""</f>
        <v/>
      </c>
      <c r="E185" s="10" t="str">
        <f>VLOOKUP($A185,Questions!$A$3:$L$333,12,0)&amp;""</f>
        <v>Infrastructure</v>
      </c>
      <c r="F185" s="10" t="str">
        <f>VLOOKUP($A185,'Institution Evaluation'!$A$56:$J$346,3,0)&amp;""</f>
        <v>Yes</v>
      </c>
      <c r="G185" s="10" t="str">
        <f>VLOOKUP($A185,'Institution Evaluation'!$A$56:$J$346,6,0)&amp;""</f>
        <v>Yes</v>
      </c>
      <c r="H185" s="10" t="str">
        <f>VLOOKUP($A185,'Institution Evaluation'!$A$56:$J$346,7,0)&amp;""</f>
        <v/>
      </c>
      <c r="I185" s="10" t="str">
        <f>VLOOKUP($A185,'Institution Evaluation'!$A$56:$J$346,8,0)&amp;""</f>
        <v>Standard Importance</v>
      </c>
      <c r="J185" s="10" t="str">
        <f>VLOOKUP($A185,'Institution Evaluation'!$A$56:$J$346,9,0)&amp;""</f>
        <v/>
      </c>
      <c r="K185" s="10">
        <f t="shared" si="28"/>
        <v>10</v>
      </c>
      <c r="L185" s="124">
        <f>IF($E185="Not Scored", "N/A",IF(AND($D185='Auto Responses'!$J$27,$H185=""),"N/A",IF(AND($D185='Auto Responses'!$J$27,$H185='Auto Responses'!$J$7,),1,IF(AND($D185='Auto Responses'!$J$27,$H185='Auto Responses'!$J$8),0,IF($F185=$G185,1,0)))))</f>
        <v>1</v>
      </c>
      <c r="M185" s="10" t="str">
        <f>VLOOKUP($A185,'Institution Evaluation'!$A$56:$J$346,10,0)&amp;""</f>
        <v>FALSE</v>
      </c>
      <c r="N185" s="10">
        <f t="shared" si="29"/>
        <v>0</v>
      </c>
      <c r="O185" s="124">
        <f t="shared" si="30"/>
        <v>10</v>
      </c>
      <c r="P185" s="124">
        <f t="shared" si="31"/>
        <v>10</v>
      </c>
      <c r="Q185" s="124">
        <f t="shared" si="23"/>
        <v>0</v>
      </c>
      <c r="R185" s="124">
        <f t="shared" si="32"/>
        <v>0</v>
      </c>
      <c r="S185" s="124">
        <f t="shared" si="24"/>
        <v>0</v>
      </c>
      <c r="T185" s="124">
        <f t="shared" si="25"/>
        <v>0</v>
      </c>
      <c r="U185" s="124">
        <f t="shared" si="33"/>
        <v>57</v>
      </c>
      <c r="V185" s="124">
        <f t="shared" si="26"/>
        <v>0</v>
      </c>
    </row>
    <row r="186" spans="1:22" ht="56.1">
      <c r="A186" s="10" t="str">
        <f>Questions!$A186</f>
        <v>VULN-06</v>
      </c>
      <c r="B186" s="10" t="str">
        <f t="shared" si="27"/>
        <v>VULN</v>
      </c>
      <c r="C186" s="10" t="str">
        <f>VLOOKUP($A186,Questions!$A$3:$L$333,2,0)&amp;""</f>
        <v>Are your systems and applications regularly scanned externally for vulnerabilities?</v>
      </c>
      <c r="D186" s="10" t="str">
        <f>VLOOKUP($A186,Questions!$A$3:$L$333,11,0)&amp;""</f>
        <v/>
      </c>
      <c r="E186" s="10" t="str">
        <f>VLOOKUP($A186,Questions!$A$3:$L$333,12,0)&amp;""</f>
        <v>Infrastructure</v>
      </c>
      <c r="F186" s="10" t="str">
        <f>VLOOKUP($A186,'Institution Evaluation'!$A$56:$J$346,3,0)&amp;""</f>
        <v>Yes</v>
      </c>
      <c r="G186" s="10" t="str">
        <f>VLOOKUP($A186,'Institution Evaluation'!$A$56:$J$346,6,0)&amp;""</f>
        <v>Yes</v>
      </c>
      <c r="H186" s="10" t="str">
        <f>VLOOKUP($A186,'Institution Evaluation'!$A$56:$J$346,7,0)&amp;""</f>
        <v/>
      </c>
      <c r="I186" s="10" t="str">
        <f>VLOOKUP($A186,'Institution Evaluation'!$A$56:$J$346,8,0)&amp;""</f>
        <v>Minor Importance</v>
      </c>
      <c r="J186" s="10" t="str">
        <f>VLOOKUP($A186,'Institution Evaluation'!$A$56:$J$346,9,0)&amp;""</f>
        <v/>
      </c>
      <c r="K186" s="10">
        <f t="shared" si="28"/>
        <v>5</v>
      </c>
      <c r="L186" s="124">
        <f>IF($E186="Not Scored", "N/A",IF(AND($D186='Auto Responses'!$J$27,$H186=""),"N/A",IF(AND($D186='Auto Responses'!$J$27,$H186='Auto Responses'!$J$7,),1,IF(AND($D186='Auto Responses'!$J$27,$H186='Auto Responses'!$J$8),0,IF($F186=$G186,1,0)))))</f>
        <v>1</v>
      </c>
      <c r="M186" s="10" t="str">
        <f>VLOOKUP($A186,'Institution Evaluation'!$A$56:$J$346,10,0)&amp;""</f>
        <v>FALSE</v>
      </c>
      <c r="N186" s="10">
        <f t="shared" si="29"/>
        <v>0</v>
      </c>
      <c r="O186" s="124">
        <f t="shared" si="30"/>
        <v>5</v>
      </c>
      <c r="P186" s="124">
        <f t="shared" si="31"/>
        <v>5</v>
      </c>
      <c r="Q186" s="124">
        <f t="shared" si="23"/>
        <v>0</v>
      </c>
      <c r="R186" s="124">
        <f t="shared" si="32"/>
        <v>0</v>
      </c>
      <c r="S186" s="124">
        <f t="shared" si="24"/>
        <v>0</v>
      </c>
      <c r="T186" s="124">
        <f t="shared" si="25"/>
        <v>0</v>
      </c>
      <c r="U186" s="124">
        <f t="shared" si="33"/>
        <v>57</v>
      </c>
      <c r="V186" s="124">
        <f t="shared" si="26"/>
        <v>0</v>
      </c>
    </row>
    <row r="187" spans="1:22" ht="56.1">
      <c r="A187" s="10" t="str">
        <f>Questions!$A187</f>
        <v>HIPA-01</v>
      </c>
      <c r="B187" s="10" t="str">
        <f t="shared" si="27"/>
        <v>HIPA</v>
      </c>
      <c r="C187" s="10" t="str">
        <f>VLOOKUP($A187,Questions!$A$3:$L$333,2,0)&amp;""</f>
        <v>Do your workforce members receive regular training related to the Health Insurance Portability and Accountability Act (HIPAA) Privacy and Security Rules and the HITECH Act?*</v>
      </c>
      <c r="D187" s="10" t="str">
        <f>VLOOKUP($A187,Questions!$A$3:$L$333,11,0)&amp;""</f>
        <v/>
      </c>
      <c r="E187" s="10" t="str">
        <f>VLOOKUP($A187,Questions!$A$3:$L$333,12,0)&amp;""</f>
        <v>Case-specific</v>
      </c>
      <c r="F187" s="10" t="str">
        <f>VLOOKUP($A187,'Institution Evaluation'!$A$56:$J$346,3,0)&amp;""</f>
        <v>Yes</v>
      </c>
      <c r="G187" s="10" t="str">
        <f>VLOOKUP($A187,'Institution Evaluation'!$A$56:$J$346,6,0)&amp;""</f>
        <v>Yes</v>
      </c>
      <c r="H187" s="10" t="str">
        <f>VLOOKUP($A187,'Institution Evaluation'!$A$56:$J$346,7,0)&amp;""</f>
        <v/>
      </c>
      <c r="I187" s="10" t="str">
        <f>VLOOKUP($A187,'Institution Evaluation'!$A$56:$J$346,8,0)&amp;""</f>
        <v>Critical Importance</v>
      </c>
      <c r="J187" s="10" t="str">
        <f>VLOOKUP($A187,'Institution Evaluation'!$A$56:$J$346,9,0)&amp;""</f>
        <v/>
      </c>
      <c r="K187" s="10">
        <f t="shared" si="28"/>
        <v>20</v>
      </c>
      <c r="L187" s="124">
        <f>IF($E187="Not Scored", "N/A",IF(AND($D187='Auto Responses'!$J$27,$H187=""),"N/A",IF(AND($D187='Auto Responses'!$J$27,$H187='Auto Responses'!$J$7,),1,IF(AND($D187='Auto Responses'!$J$27,$H187='Auto Responses'!$J$8),0,IF($F187=$G187,1,0)))))</f>
        <v>1</v>
      </c>
      <c r="M187" s="10" t="str">
        <f>VLOOKUP($A187,'Institution Evaluation'!$A$56:$J$346,10,0)&amp;""</f>
        <v>FALSE</v>
      </c>
      <c r="N187" s="10">
        <f t="shared" si="29"/>
        <v>1</v>
      </c>
      <c r="O187" s="124">
        <f t="shared" si="30"/>
        <v>20</v>
      </c>
      <c r="P187" s="124">
        <f t="shared" si="31"/>
        <v>20</v>
      </c>
      <c r="Q187" s="124">
        <f t="shared" si="23"/>
        <v>0</v>
      </c>
      <c r="R187" s="124">
        <f t="shared" si="32"/>
        <v>0</v>
      </c>
      <c r="S187" s="124">
        <f t="shared" si="24"/>
        <v>0</v>
      </c>
      <c r="T187" s="124">
        <f t="shared" si="25"/>
        <v>1</v>
      </c>
      <c r="U187" s="124">
        <f t="shared" si="33"/>
        <v>58</v>
      </c>
      <c r="V187" s="124">
        <f t="shared" si="26"/>
        <v>58</v>
      </c>
    </row>
    <row r="188" spans="1:22" ht="56.1">
      <c r="A188" s="10" t="str">
        <f>Questions!$A188</f>
        <v>HIPA-02</v>
      </c>
      <c r="B188" s="10" t="str">
        <f t="shared" si="27"/>
        <v>HIPA</v>
      </c>
      <c r="C188" s="10" t="str">
        <f>VLOOKUP($A188,Questions!$A$3:$L$333,2,0)&amp;""</f>
        <v>Have you identified areas of risk?*</v>
      </c>
      <c r="D188" s="10" t="str">
        <f>VLOOKUP($A188,Questions!$A$3:$L$333,11,0)&amp;""</f>
        <v/>
      </c>
      <c r="E188" s="10" t="str">
        <f>VLOOKUP($A188,Questions!$A$3:$L$333,12,0)&amp;""</f>
        <v>Case-specific</v>
      </c>
      <c r="F188" s="10" t="str">
        <f>VLOOKUP($A188,'Institution Evaluation'!$A$56:$J$346,3,0)&amp;""</f>
        <v>Yes</v>
      </c>
      <c r="G188" s="10" t="str">
        <f>VLOOKUP($A188,'Institution Evaluation'!$A$56:$J$346,6,0)&amp;""</f>
        <v>Yes</v>
      </c>
      <c r="H188" s="10" t="str">
        <f>VLOOKUP($A188,'Institution Evaluation'!$A$56:$J$346,7,0)&amp;""</f>
        <v/>
      </c>
      <c r="I188" s="10" t="str">
        <f>VLOOKUP($A188,'Institution Evaluation'!$A$56:$J$346,8,0)&amp;""</f>
        <v>Critical Importance</v>
      </c>
      <c r="J188" s="10" t="str">
        <f>VLOOKUP($A188,'Institution Evaluation'!$A$56:$J$346,9,0)&amp;""</f>
        <v/>
      </c>
      <c r="K188" s="10">
        <f t="shared" si="28"/>
        <v>20</v>
      </c>
      <c r="L188" s="124">
        <f>IF($E188="Not Scored", "N/A",IF(AND($D188='Auto Responses'!$J$27,$H188=""),"N/A",IF(AND($D188='Auto Responses'!$J$27,$H188='Auto Responses'!$J$7,),1,IF(AND($D188='Auto Responses'!$J$27,$H188='Auto Responses'!$J$8),0,IF($F188=$G188,1,0)))))</f>
        <v>1</v>
      </c>
      <c r="M188" s="10" t="str">
        <f>VLOOKUP($A188,'Institution Evaluation'!$A$56:$J$346,10,0)&amp;""</f>
        <v>FALSE</v>
      </c>
      <c r="N188" s="10">
        <f t="shared" si="29"/>
        <v>1</v>
      </c>
      <c r="O188" s="124">
        <f t="shared" si="30"/>
        <v>20</v>
      </c>
      <c r="P188" s="124">
        <f t="shared" si="31"/>
        <v>20</v>
      </c>
      <c r="Q188" s="124">
        <f t="shared" si="23"/>
        <v>0</v>
      </c>
      <c r="R188" s="124">
        <f t="shared" si="32"/>
        <v>0</v>
      </c>
      <c r="S188" s="124">
        <f t="shared" si="24"/>
        <v>0</v>
      </c>
      <c r="T188" s="124">
        <f t="shared" si="25"/>
        <v>1</v>
      </c>
      <c r="U188" s="124">
        <f t="shared" si="33"/>
        <v>59</v>
      </c>
      <c r="V188" s="124">
        <f t="shared" si="26"/>
        <v>59</v>
      </c>
    </row>
    <row r="189" spans="1:22" ht="56.1">
      <c r="A189" s="10" t="str">
        <f>Questions!$A189</f>
        <v>HIPA-03</v>
      </c>
      <c r="B189" s="10" t="str">
        <f t="shared" si="27"/>
        <v>HIPA</v>
      </c>
      <c r="C189" s="10" t="str">
        <f>VLOOKUP($A189,Questions!$A$3:$L$333,2,0)&amp;""</f>
        <v>Have the relevant policies/plans been tested?*</v>
      </c>
      <c r="D189" s="10" t="str">
        <f>VLOOKUP($A189,Questions!$A$3:$L$333,11,0)&amp;""</f>
        <v/>
      </c>
      <c r="E189" s="10" t="str">
        <f>VLOOKUP($A189,Questions!$A$3:$L$333,12,0)&amp;""</f>
        <v>Case-specific</v>
      </c>
      <c r="F189" s="10" t="str">
        <f>VLOOKUP($A189,'Institution Evaluation'!$A$56:$J$346,3,0)&amp;""</f>
        <v>Yes</v>
      </c>
      <c r="G189" s="10" t="str">
        <f>VLOOKUP($A189,'Institution Evaluation'!$A$56:$J$346,6,0)&amp;""</f>
        <v>Yes</v>
      </c>
      <c r="H189" s="10" t="str">
        <f>VLOOKUP($A189,'Institution Evaluation'!$A$56:$J$346,7,0)&amp;""</f>
        <v/>
      </c>
      <c r="I189" s="10" t="str">
        <f>VLOOKUP($A189,'Institution Evaluation'!$A$56:$J$346,8,0)&amp;""</f>
        <v>Critical Importance</v>
      </c>
      <c r="J189" s="10" t="str">
        <f>VLOOKUP($A189,'Institution Evaluation'!$A$56:$J$346,9,0)&amp;""</f>
        <v/>
      </c>
      <c r="K189" s="10">
        <f t="shared" si="28"/>
        <v>20</v>
      </c>
      <c r="L189" s="124">
        <f>IF($E189="Not Scored", "N/A",IF(AND($D189='Auto Responses'!$J$27,$H189=""),"N/A",IF(AND($D189='Auto Responses'!$J$27,$H189='Auto Responses'!$J$7,),1,IF(AND($D189='Auto Responses'!$J$27,$H189='Auto Responses'!$J$8),0,IF($F189=$G189,1,0)))))</f>
        <v>1</v>
      </c>
      <c r="M189" s="10" t="str">
        <f>VLOOKUP($A189,'Institution Evaluation'!$A$56:$J$346,10,0)&amp;""</f>
        <v>FALSE</v>
      </c>
      <c r="N189" s="10">
        <f t="shared" si="29"/>
        <v>1</v>
      </c>
      <c r="O189" s="124">
        <f t="shared" si="30"/>
        <v>20</v>
      </c>
      <c r="P189" s="124">
        <f t="shared" si="31"/>
        <v>20</v>
      </c>
      <c r="Q189" s="124">
        <f t="shared" si="23"/>
        <v>0</v>
      </c>
      <c r="R189" s="124">
        <f t="shared" si="32"/>
        <v>0</v>
      </c>
      <c r="S189" s="124">
        <f t="shared" si="24"/>
        <v>0</v>
      </c>
      <c r="T189" s="124">
        <f t="shared" si="25"/>
        <v>1</v>
      </c>
      <c r="U189" s="124">
        <f t="shared" si="33"/>
        <v>60</v>
      </c>
      <c r="V189" s="124">
        <f t="shared" si="26"/>
        <v>60</v>
      </c>
    </row>
    <row r="190" spans="1:22" ht="56.1">
      <c r="A190" s="10" t="str">
        <f>Questions!$A190</f>
        <v>HIPA-04</v>
      </c>
      <c r="B190" s="10" t="str">
        <f t="shared" si="27"/>
        <v>HIPA</v>
      </c>
      <c r="C190" s="10" t="str">
        <f>VLOOKUP($A190,Questions!$A$3:$L$333,2,0)&amp;""</f>
        <v>Have you entered into a Business Associate Agreements with all subcontractors who may have access to protected health information (PHI)?*</v>
      </c>
      <c r="D190" s="10" t="str">
        <f>VLOOKUP($A190,Questions!$A$3:$L$333,11,0)&amp;""</f>
        <v/>
      </c>
      <c r="E190" s="10" t="str">
        <f>VLOOKUP($A190,Questions!$A$3:$L$333,12,0)&amp;""</f>
        <v>Case-specific</v>
      </c>
      <c r="F190" s="10" t="str">
        <f>VLOOKUP($A190,'Institution Evaluation'!$A$56:$J$346,3,0)&amp;""</f>
        <v>Yes</v>
      </c>
      <c r="G190" s="10" t="str">
        <f>VLOOKUP($A190,'Institution Evaluation'!$A$56:$J$346,6,0)&amp;""</f>
        <v>Yes</v>
      </c>
      <c r="H190" s="10" t="str">
        <f>VLOOKUP($A190,'Institution Evaluation'!$A$56:$J$346,7,0)&amp;""</f>
        <v/>
      </c>
      <c r="I190" s="10" t="str">
        <f>VLOOKUP($A190,'Institution Evaluation'!$A$56:$J$346,8,0)&amp;""</f>
        <v>Critical Importance</v>
      </c>
      <c r="J190" s="10" t="str">
        <f>VLOOKUP($A190,'Institution Evaluation'!$A$56:$J$346,9,0)&amp;""</f>
        <v/>
      </c>
      <c r="K190" s="10">
        <f t="shared" si="28"/>
        <v>20</v>
      </c>
      <c r="L190" s="124">
        <f>IF($E190="Not Scored", "N/A",IF(AND($D190='Auto Responses'!$J$27,$H190=""),"N/A",IF(AND($D190='Auto Responses'!$J$27,$H190='Auto Responses'!$J$7,),1,IF(AND($D190='Auto Responses'!$J$27,$H190='Auto Responses'!$J$8),0,IF($F190=$G190,1,0)))))</f>
        <v>1</v>
      </c>
      <c r="M190" s="10" t="str">
        <f>VLOOKUP($A190,'Institution Evaluation'!$A$56:$J$346,10,0)&amp;""</f>
        <v>FALSE</v>
      </c>
      <c r="N190" s="10">
        <f t="shared" si="29"/>
        <v>1</v>
      </c>
      <c r="O190" s="124">
        <f t="shared" si="30"/>
        <v>20</v>
      </c>
      <c r="P190" s="124">
        <f t="shared" si="31"/>
        <v>20</v>
      </c>
      <c r="Q190" s="124">
        <f t="shared" ref="Q190:Q253" si="34">IF(M190="TRUE",1,0)</f>
        <v>0</v>
      </c>
      <c r="R190" s="124">
        <f t="shared" si="32"/>
        <v>0</v>
      </c>
      <c r="S190" s="124">
        <f t="shared" ref="S190:S253" si="35">IF(Q190=0,0,R190)</f>
        <v>0</v>
      </c>
      <c r="T190" s="124">
        <f t="shared" ref="T190:T253" si="36">IF(N190=1,1,0)</f>
        <v>1</v>
      </c>
      <c r="U190" s="124">
        <f t="shared" si="33"/>
        <v>61</v>
      </c>
      <c r="V190" s="124">
        <f t="shared" ref="V190:V253" si="37">IF(T190=0,0,U190)</f>
        <v>61</v>
      </c>
    </row>
    <row r="191" spans="1:22" ht="56.1">
      <c r="A191" s="10" t="str">
        <f>Questions!$A191</f>
        <v>HIPA-05</v>
      </c>
      <c r="B191" s="10" t="str">
        <f t="shared" ref="B191:B254" si="38">LEFT(A191,4)</f>
        <v>HIPA</v>
      </c>
      <c r="C191" s="10" t="str">
        <f>VLOOKUP($A191,Questions!$A$3:$L$333,2,0)&amp;""</f>
        <v>Do you monitor or receive information regarding changes in HIPAA regulations?</v>
      </c>
      <c r="D191" s="10" t="str">
        <f>VLOOKUP($A191,Questions!$A$3:$L$333,11,0)&amp;""</f>
        <v/>
      </c>
      <c r="E191" s="10" t="str">
        <f>VLOOKUP($A191,Questions!$A$3:$L$333,12,0)&amp;""</f>
        <v>Case-specific</v>
      </c>
      <c r="F191" s="10" t="str">
        <f>VLOOKUP($A191,'Institution Evaluation'!$A$56:$J$346,3,0)&amp;""</f>
        <v>Yes</v>
      </c>
      <c r="G191" s="10" t="str">
        <f>VLOOKUP($A191,'Institution Evaluation'!$A$56:$J$346,6,0)&amp;""</f>
        <v>Yes</v>
      </c>
      <c r="H191" s="10" t="str">
        <f>VLOOKUP($A191,'Institution Evaluation'!$A$56:$J$346,7,0)&amp;""</f>
        <v/>
      </c>
      <c r="I191" s="10" t="str">
        <f>VLOOKUP($A191,'Institution Evaluation'!$A$56:$J$346,8,0)&amp;""</f>
        <v>Standard Importance</v>
      </c>
      <c r="J191" s="10" t="str">
        <f>VLOOKUP($A191,'Institution Evaluation'!$A$56:$J$346,9,0)&amp;""</f>
        <v/>
      </c>
      <c r="K191" s="10">
        <f t="shared" ref="K191:K254" si="39">IF($I191="Critical Importance",20,IF($I191="Minor Importance",5,10))</f>
        <v>10</v>
      </c>
      <c r="L191" s="124">
        <f>IF($E191="Not Scored", "N/A",IF(AND($D191='Auto Responses'!$J$27,$H191=""),"N/A",IF(AND($D191='Auto Responses'!$J$27,$H191='Auto Responses'!$J$7,),1,IF(AND($D191='Auto Responses'!$J$27,$H191='Auto Responses'!$J$8),0,IF($F191=$G191,1,0)))))</f>
        <v>1</v>
      </c>
      <c r="M191" s="10" t="str">
        <f>VLOOKUP($A191,'Institution Evaluation'!$A$56:$J$346,10,0)&amp;""</f>
        <v>FALSE</v>
      </c>
      <c r="N191" s="10">
        <f t="shared" ref="N191:N254" si="40">IF($J191="Critical Importance",1,IF(AND($J191="",$I191="Critical Importance"),1,0))</f>
        <v>0</v>
      </c>
      <c r="O191" s="124">
        <f t="shared" ref="O191:O254" si="41">IF($E191="Not Scored","N/A",IF($J191="",$K191,IF($J191="Minor Importance",5,IF($J191="Standard Importance",10,IF($J191="Critical Importance",20,0)))))</f>
        <v>10</v>
      </c>
      <c r="P191" s="124">
        <f t="shared" ref="P191:P254" si="42">IF(OR($O191="N/A",$L191="N/A"),"N/A",$O191*$L191)</f>
        <v>10</v>
      </c>
      <c r="Q191" s="124">
        <f t="shared" si="34"/>
        <v>0</v>
      </c>
      <c r="R191" s="124">
        <f t="shared" si="32"/>
        <v>0</v>
      </c>
      <c r="S191" s="124">
        <f t="shared" si="35"/>
        <v>0</v>
      </c>
      <c r="T191" s="124">
        <f t="shared" si="36"/>
        <v>0</v>
      </c>
      <c r="U191" s="124">
        <f t="shared" si="33"/>
        <v>61</v>
      </c>
      <c r="V191" s="124">
        <f t="shared" si="37"/>
        <v>0</v>
      </c>
    </row>
    <row r="192" spans="1:22" ht="56.1">
      <c r="A192" s="10" t="str">
        <f>Questions!$A192</f>
        <v>HIPA-06</v>
      </c>
      <c r="B192" s="10" t="str">
        <f t="shared" si="38"/>
        <v>HIPA</v>
      </c>
      <c r="C192" s="10" t="str">
        <f>VLOOKUP($A192,Questions!$A$3:$L$333,2,0)&amp;""</f>
        <v>Has your organization designated HIPAA Privacy and Security officers as required by the rules?</v>
      </c>
      <c r="D192" s="10" t="str">
        <f>VLOOKUP($A192,Questions!$A$3:$L$333,11,0)&amp;""</f>
        <v/>
      </c>
      <c r="E192" s="10" t="str">
        <f>VLOOKUP($A192,Questions!$A$3:$L$333,12,0)&amp;""</f>
        <v>Case-specific</v>
      </c>
      <c r="F192" s="10" t="str">
        <f>VLOOKUP($A192,'Institution Evaluation'!$A$56:$J$346,3,0)&amp;""</f>
        <v>Yes</v>
      </c>
      <c r="G192" s="10" t="str">
        <f>VLOOKUP($A192,'Institution Evaluation'!$A$56:$J$346,6,0)&amp;""</f>
        <v>Yes</v>
      </c>
      <c r="H192" s="10" t="str">
        <f>VLOOKUP($A192,'Institution Evaluation'!$A$56:$J$346,7,0)&amp;""</f>
        <v/>
      </c>
      <c r="I192" s="10" t="str">
        <f>VLOOKUP($A192,'Institution Evaluation'!$A$56:$J$346,8,0)&amp;""</f>
        <v>Standard Importance</v>
      </c>
      <c r="J192" s="10" t="str">
        <f>VLOOKUP($A192,'Institution Evaluation'!$A$56:$J$346,9,0)&amp;""</f>
        <v/>
      </c>
      <c r="K192" s="10">
        <f t="shared" si="39"/>
        <v>10</v>
      </c>
      <c r="L192" s="124">
        <f>IF($E192="Not Scored", "N/A",IF(AND($D192='Auto Responses'!$J$27,$H192=""),"N/A",IF(AND($D192='Auto Responses'!$J$27,$H192='Auto Responses'!$J$7,),1,IF(AND($D192='Auto Responses'!$J$27,$H192='Auto Responses'!$J$8),0,IF($F192=$G192,1,0)))))</f>
        <v>1</v>
      </c>
      <c r="M192" s="10" t="str">
        <f>VLOOKUP($A192,'Institution Evaluation'!$A$56:$J$346,10,0)&amp;""</f>
        <v>FALSE</v>
      </c>
      <c r="N192" s="10">
        <f t="shared" si="40"/>
        <v>0</v>
      </c>
      <c r="O192" s="124">
        <f t="shared" si="41"/>
        <v>10</v>
      </c>
      <c r="P192" s="124">
        <f t="shared" si="42"/>
        <v>10</v>
      </c>
      <c r="Q192" s="124">
        <f t="shared" si="34"/>
        <v>0</v>
      </c>
      <c r="R192" s="124">
        <f t="shared" si="32"/>
        <v>0</v>
      </c>
      <c r="S192" s="124">
        <f t="shared" si="35"/>
        <v>0</v>
      </c>
      <c r="T192" s="124">
        <f t="shared" si="36"/>
        <v>0</v>
      </c>
      <c r="U192" s="124">
        <f t="shared" si="33"/>
        <v>61</v>
      </c>
      <c r="V192" s="124">
        <f t="shared" si="37"/>
        <v>0</v>
      </c>
    </row>
    <row r="193" spans="1:22" ht="56.1">
      <c r="A193" s="10" t="str">
        <f>Questions!$A193</f>
        <v>HIPA-07</v>
      </c>
      <c r="B193" s="10" t="str">
        <f t="shared" si="38"/>
        <v>HIPA</v>
      </c>
      <c r="C193" s="10" t="str">
        <f>VLOOKUP($A193,Questions!$A$3:$L$333,2,0)&amp;""</f>
        <v>Do you comply with the requirements of the Health Information Technology for Economic and Clinical Health Act (HITECH)?</v>
      </c>
      <c r="D193" s="10" t="str">
        <f>VLOOKUP($A193,Questions!$A$3:$L$333,11,0)&amp;""</f>
        <v/>
      </c>
      <c r="E193" s="10" t="str">
        <f>VLOOKUP($A193,Questions!$A$3:$L$333,12,0)&amp;""</f>
        <v>Case-specific</v>
      </c>
      <c r="F193" s="10" t="str">
        <f>VLOOKUP($A193,'Institution Evaluation'!$A$56:$J$346,3,0)&amp;""</f>
        <v>No</v>
      </c>
      <c r="G193" s="10" t="str">
        <f>VLOOKUP($A193,'Institution Evaluation'!$A$56:$J$346,6,0)&amp;""</f>
        <v>Yes</v>
      </c>
      <c r="H193" s="10" t="str">
        <f>VLOOKUP($A193,'Institution Evaluation'!$A$56:$J$346,7,0)&amp;""</f>
        <v/>
      </c>
      <c r="I193" s="10" t="str">
        <f>VLOOKUP($A193,'Institution Evaluation'!$A$56:$J$346,8,0)&amp;""</f>
        <v>Standard Importance</v>
      </c>
      <c r="J193" s="10" t="str">
        <f>VLOOKUP($A193,'Institution Evaluation'!$A$56:$J$346,9,0)&amp;""</f>
        <v/>
      </c>
      <c r="K193" s="10">
        <f t="shared" si="39"/>
        <v>10</v>
      </c>
      <c r="L193" s="124">
        <f>IF($E193="Not Scored", "N/A",IF(AND($D193='Auto Responses'!$J$27,$H193=""),"N/A",IF(AND($D193='Auto Responses'!$J$27,$H193='Auto Responses'!$J$7,),1,IF(AND($D193='Auto Responses'!$J$27,$H193='Auto Responses'!$J$8),0,IF($F193=$G193,1,0)))))</f>
        <v>0</v>
      </c>
      <c r="M193" s="10" t="str">
        <f>VLOOKUP($A193,'Institution Evaluation'!$A$56:$J$346,10,0)&amp;""</f>
        <v>FALSE</v>
      </c>
      <c r="N193" s="10">
        <f t="shared" si="40"/>
        <v>0</v>
      </c>
      <c r="O193" s="124">
        <f t="shared" si="41"/>
        <v>10</v>
      </c>
      <c r="P193" s="124">
        <f t="shared" si="42"/>
        <v>0</v>
      </c>
      <c r="Q193" s="124">
        <f t="shared" si="34"/>
        <v>0</v>
      </c>
      <c r="R193" s="124">
        <f t="shared" si="32"/>
        <v>0</v>
      </c>
      <c r="S193" s="124">
        <f t="shared" si="35"/>
        <v>0</v>
      </c>
      <c r="T193" s="124">
        <f t="shared" si="36"/>
        <v>0</v>
      </c>
      <c r="U193" s="124">
        <f t="shared" si="33"/>
        <v>61</v>
      </c>
      <c r="V193" s="124">
        <f t="shared" si="37"/>
        <v>0</v>
      </c>
    </row>
    <row r="194" spans="1:22" ht="56.1">
      <c r="A194" s="10" t="str">
        <f>Questions!$A194</f>
        <v>HIPA-08</v>
      </c>
      <c r="B194" s="10" t="str">
        <f t="shared" si="38"/>
        <v>HIPA</v>
      </c>
      <c r="C194" s="10" t="str">
        <f>VLOOKUP($A194,Questions!$A$3:$L$333,2,0)&amp;""</f>
        <v>Have you conducted a risk analysis as required under the HIPAA Security Rule?</v>
      </c>
      <c r="D194" s="10" t="str">
        <f>VLOOKUP($A194,Questions!$A$3:$L$333,11,0)&amp;""</f>
        <v/>
      </c>
      <c r="E194" s="10" t="str">
        <f>VLOOKUP($A194,Questions!$A$3:$L$333,12,0)&amp;""</f>
        <v>Case-specific</v>
      </c>
      <c r="F194" s="10" t="str">
        <f>VLOOKUP($A194,'Institution Evaluation'!$A$56:$J$346,3,0)&amp;""</f>
        <v>Yes</v>
      </c>
      <c r="G194" s="10" t="str">
        <f>VLOOKUP($A194,'Institution Evaluation'!$A$56:$J$346,6,0)&amp;""</f>
        <v>Yes</v>
      </c>
      <c r="H194" s="10" t="str">
        <f>VLOOKUP($A194,'Institution Evaluation'!$A$56:$J$346,7,0)&amp;""</f>
        <v/>
      </c>
      <c r="I194" s="10" t="str">
        <f>VLOOKUP($A194,'Institution Evaluation'!$A$56:$J$346,8,0)&amp;""</f>
        <v>Standard Importance</v>
      </c>
      <c r="J194" s="10" t="str">
        <f>VLOOKUP($A194,'Institution Evaluation'!$A$56:$J$346,9,0)&amp;""</f>
        <v/>
      </c>
      <c r="K194" s="10">
        <f t="shared" si="39"/>
        <v>10</v>
      </c>
      <c r="L194" s="124">
        <f>IF($E194="Not Scored", "N/A",IF(AND($D194='Auto Responses'!$J$27,$H194=""),"N/A",IF(AND($D194='Auto Responses'!$J$27,$H194='Auto Responses'!$J$7,),1,IF(AND($D194='Auto Responses'!$J$27,$H194='Auto Responses'!$J$8),0,IF($F194=$G194,1,0)))))</f>
        <v>1</v>
      </c>
      <c r="M194" s="10" t="str">
        <f>VLOOKUP($A194,'Institution Evaluation'!$A$56:$J$346,10,0)&amp;""</f>
        <v>FALSE</v>
      </c>
      <c r="N194" s="10">
        <f t="shared" si="40"/>
        <v>0</v>
      </c>
      <c r="O194" s="124">
        <f t="shared" si="41"/>
        <v>10</v>
      </c>
      <c r="P194" s="124">
        <f t="shared" si="42"/>
        <v>10</v>
      </c>
      <c r="Q194" s="124">
        <f t="shared" si="34"/>
        <v>0</v>
      </c>
      <c r="R194" s="124">
        <f t="shared" si="32"/>
        <v>0</v>
      </c>
      <c r="S194" s="124">
        <f t="shared" si="35"/>
        <v>0</v>
      </c>
      <c r="T194" s="124">
        <f t="shared" si="36"/>
        <v>0</v>
      </c>
      <c r="U194" s="124">
        <f t="shared" si="33"/>
        <v>61</v>
      </c>
      <c r="V194" s="124">
        <f t="shared" si="37"/>
        <v>0</v>
      </c>
    </row>
    <row r="195" spans="1:22" ht="56.1">
      <c r="A195" s="10" t="str">
        <f>Questions!$A195</f>
        <v>HIPA-09</v>
      </c>
      <c r="B195" s="10" t="str">
        <f t="shared" si="38"/>
        <v>HIPA</v>
      </c>
      <c r="C195" s="10" t="str">
        <f>VLOOKUP($A195,Questions!$A$3:$L$333,2,0)&amp;""</f>
        <v>Have you taken actions to mitigate the identified risks?</v>
      </c>
      <c r="D195" s="10" t="str">
        <f>VLOOKUP($A195,Questions!$A$3:$L$333,11,0)&amp;""</f>
        <v/>
      </c>
      <c r="E195" s="10" t="str">
        <f>VLOOKUP($A195,Questions!$A$3:$L$333,12,0)&amp;""</f>
        <v>Case-specific</v>
      </c>
      <c r="F195" s="10" t="str">
        <f>VLOOKUP($A195,'Institution Evaluation'!$A$56:$J$346,3,0)&amp;""</f>
        <v>Yes</v>
      </c>
      <c r="G195" s="10" t="str">
        <f>VLOOKUP($A195,'Institution Evaluation'!$A$56:$J$346,6,0)&amp;""</f>
        <v>Yes</v>
      </c>
      <c r="H195" s="10" t="str">
        <f>VLOOKUP($A195,'Institution Evaluation'!$A$56:$J$346,7,0)&amp;""</f>
        <v/>
      </c>
      <c r="I195" s="10" t="str">
        <f>VLOOKUP($A195,'Institution Evaluation'!$A$56:$J$346,8,0)&amp;""</f>
        <v>Standard Importance</v>
      </c>
      <c r="J195" s="10" t="str">
        <f>VLOOKUP($A195,'Institution Evaluation'!$A$56:$J$346,9,0)&amp;""</f>
        <v/>
      </c>
      <c r="K195" s="10">
        <f t="shared" si="39"/>
        <v>10</v>
      </c>
      <c r="L195" s="124">
        <f>IF($E195="Not Scored", "N/A",IF(AND($D195='Auto Responses'!$J$27,$H195=""),"N/A",IF(AND($D195='Auto Responses'!$J$27,$H195='Auto Responses'!$J$7,),1,IF(AND($D195='Auto Responses'!$J$27,$H195='Auto Responses'!$J$8),0,IF($F195=$G195,1,0)))))</f>
        <v>1</v>
      </c>
      <c r="M195" s="10" t="str">
        <f>VLOOKUP($A195,'Institution Evaluation'!$A$56:$J$346,10,0)&amp;""</f>
        <v>FALSE</v>
      </c>
      <c r="N195" s="10">
        <f t="shared" si="40"/>
        <v>0</v>
      </c>
      <c r="O195" s="124">
        <f t="shared" si="41"/>
        <v>10</v>
      </c>
      <c r="P195" s="124">
        <f t="shared" si="42"/>
        <v>10</v>
      </c>
      <c r="Q195" s="124">
        <f t="shared" si="34"/>
        <v>0</v>
      </c>
      <c r="R195" s="124">
        <f t="shared" si="32"/>
        <v>0</v>
      </c>
      <c r="S195" s="124">
        <f t="shared" si="35"/>
        <v>0</v>
      </c>
      <c r="T195" s="124">
        <f t="shared" si="36"/>
        <v>0</v>
      </c>
      <c r="U195" s="124">
        <f t="shared" si="33"/>
        <v>61</v>
      </c>
      <c r="V195" s="124">
        <f t="shared" si="37"/>
        <v>0</v>
      </c>
    </row>
    <row r="196" spans="1:22" ht="56.1">
      <c r="A196" s="10" t="str">
        <f>Questions!$A196</f>
        <v>HIPA-10</v>
      </c>
      <c r="B196" s="10" t="str">
        <f t="shared" si="38"/>
        <v>HIPA</v>
      </c>
      <c r="C196" s="10" t="str">
        <f>VLOOKUP($A196,Questions!$A$3:$L$333,2,0)&amp;""</f>
        <v>Does your application require user and system administrator password changes at a frequency no greater than 90 days?</v>
      </c>
      <c r="D196" s="10" t="str">
        <f>VLOOKUP($A196,Questions!$A$3:$L$333,11,0)&amp;""</f>
        <v/>
      </c>
      <c r="E196" s="10" t="str">
        <f>VLOOKUP($A196,Questions!$A$3:$L$333,12,0)&amp;""</f>
        <v>Case-specific</v>
      </c>
      <c r="F196" s="10" t="str">
        <f>VLOOKUP($A196,'Institution Evaluation'!$A$56:$J$346,3,0)&amp;""</f>
        <v>Yes</v>
      </c>
      <c r="G196" s="10" t="str">
        <f>VLOOKUP($A196,'Institution Evaluation'!$A$56:$J$346,6,0)&amp;""</f>
        <v>Yes</v>
      </c>
      <c r="H196" s="10" t="str">
        <f>VLOOKUP($A196,'Institution Evaluation'!$A$56:$J$346,7,0)&amp;""</f>
        <v/>
      </c>
      <c r="I196" s="10" t="str">
        <f>VLOOKUP($A196,'Institution Evaluation'!$A$56:$J$346,8,0)&amp;""</f>
        <v>Standard Importance</v>
      </c>
      <c r="J196" s="10" t="str">
        <f>VLOOKUP($A196,'Institution Evaluation'!$A$56:$J$346,9,0)&amp;""</f>
        <v/>
      </c>
      <c r="K196" s="10">
        <f t="shared" si="39"/>
        <v>10</v>
      </c>
      <c r="L196" s="124">
        <f>IF($E196="Not Scored", "N/A",IF(AND($D196='Auto Responses'!$J$27,$H196=""),"N/A",IF(AND($D196='Auto Responses'!$J$27,$H196='Auto Responses'!$J$7,),1,IF(AND($D196='Auto Responses'!$J$27,$H196='Auto Responses'!$J$8),0,IF($F196=$G196,1,0)))))</f>
        <v>1</v>
      </c>
      <c r="M196" s="10" t="str">
        <f>VLOOKUP($A196,'Institution Evaluation'!$A$56:$J$346,10,0)&amp;""</f>
        <v>FALSE</v>
      </c>
      <c r="N196" s="10">
        <f t="shared" si="40"/>
        <v>0</v>
      </c>
      <c r="O196" s="124">
        <f t="shared" si="41"/>
        <v>10</v>
      </c>
      <c r="P196" s="124">
        <f t="shared" si="42"/>
        <v>10</v>
      </c>
      <c r="Q196" s="124">
        <f t="shared" si="34"/>
        <v>0</v>
      </c>
      <c r="R196" s="124">
        <f t="shared" si="32"/>
        <v>0</v>
      </c>
      <c r="S196" s="124">
        <f t="shared" si="35"/>
        <v>0</v>
      </c>
      <c r="T196" s="124">
        <f t="shared" si="36"/>
        <v>0</v>
      </c>
      <c r="U196" s="124">
        <f t="shared" si="33"/>
        <v>61</v>
      </c>
      <c r="V196" s="124">
        <f t="shared" si="37"/>
        <v>0</v>
      </c>
    </row>
    <row r="197" spans="1:22" ht="56.1">
      <c r="A197" s="10" t="str">
        <f>Questions!$A197</f>
        <v>HIPA-11</v>
      </c>
      <c r="B197" s="10" t="str">
        <f t="shared" si="38"/>
        <v>HIPA</v>
      </c>
      <c r="C197" s="10" t="str">
        <f>VLOOKUP($A197,Questions!$A$3:$L$333,2,0)&amp;""</f>
        <v>Does your application require users to set their own password after an administrator reset or on first use of the account?</v>
      </c>
      <c r="D197" s="10" t="str">
        <f>VLOOKUP($A197,Questions!$A$3:$L$333,11,0)&amp;""</f>
        <v/>
      </c>
      <c r="E197" s="10" t="str">
        <f>VLOOKUP($A197,Questions!$A$3:$L$333,12,0)&amp;""</f>
        <v>Case-specific</v>
      </c>
      <c r="F197" s="10" t="str">
        <f>VLOOKUP($A197,'Institution Evaluation'!$A$56:$J$346,3,0)&amp;""</f>
        <v>Yes</v>
      </c>
      <c r="G197" s="10" t="str">
        <f>VLOOKUP($A197,'Institution Evaluation'!$A$56:$J$346,6,0)&amp;""</f>
        <v>Yes</v>
      </c>
      <c r="H197" s="10" t="str">
        <f>VLOOKUP($A197,'Institution Evaluation'!$A$56:$J$346,7,0)&amp;""</f>
        <v/>
      </c>
      <c r="I197" s="10" t="str">
        <f>VLOOKUP($A197,'Institution Evaluation'!$A$56:$J$346,8,0)&amp;""</f>
        <v>Standard Importance</v>
      </c>
      <c r="J197" s="10" t="str">
        <f>VLOOKUP($A197,'Institution Evaluation'!$A$56:$J$346,9,0)&amp;""</f>
        <v/>
      </c>
      <c r="K197" s="10">
        <f t="shared" si="39"/>
        <v>10</v>
      </c>
      <c r="L197" s="124">
        <f>IF($E197="Not Scored", "N/A",IF(AND($D197='Auto Responses'!$J$27,$H197=""),"N/A",IF(AND($D197='Auto Responses'!$J$27,$H197='Auto Responses'!$J$7,),1,IF(AND($D197='Auto Responses'!$J$27,$H197='Auto Responses'!$J$8),0,IF($F197=$G197,1,0)))))</f>
        <v>1</v>
      </c>
      <c r="M197" s="10" t="str">
        <f>VLOOKUP($A197,'Institution Evaluation'!$A$56:$J$346,10,0)&amp;""</f>
        <v>FALSE</v>
      </c>
      <c r="N197" s="10">
        <f t="shared" si="40"/>
        <v>0</v>
      </c>
      <c r="O197" s="124">
        <f t="shared" si="41"/>
        <v>10</v>
      </c>
      <c r="P197" s="124">
        <f t="shared" si="42"/>
        <v>10</v>
      </c>
      <c r="Q197" s="124">
        <f t="shared" si="34"/>
        <v>0</v>
      </c>
      <c r="R197" s="124">
        <f t="shared" ref="R197:R260" si="43">R196+Q197</f>
        <v>0</v>
      </c>
      <c r="S197" s="124">
        <f t="shared" si="35"/>
        <v>0</v>
      </c>
      <c r="T197" s="124">
        <f t="shared" si="36"/>
        <v>0</v>
      </c>
      <c r="U197" s="124">
        <f t="shared" ref="U197:U260" si="44">U196+T197</f>
        <v>61</v>
      </c>
      <c r="V197" s="124">
        <f t="shared" si="37"/>
        <v>0</v>
      </c>
    </row>
    <row r="198" spans="1:22" ht="56.1">
      <c r="A198" s="10" t="str">
        <f>Questions!$A198</f>
        <v>HIPA-12</v>
      </c>
      <c r="B198" s="10" t="str">
        <f t="shared" si="38"/>
        <v>HIPA</v>
      </c>
      <c r="C198" s="10" t="str">
        <f>VLOOKUP($A198,Questions!$A$3:$L$333,2,0)&amp;""</f>
        <v>Does your application lock out an account after a number of failed login attempts?</v>
      </c>
      <c r="D198" s="10" t="str">
        <f>VLOOKUP($A198,Questions!$A$3:$L$333,11,0)&amp;""</f>
        <v/>
      </c>
      <c r="E198" s="10" t="str">
        <f>VLOOKUP($A198,Questions!$A$3:$L$333,12,0)&amp;""</f>
        <v>Case-specific</v>
      </c>
      <c r="F198" s="10" t="str">
        <f>VLOOKUP($A198,'Institution Evaluation'!$A$56:$J$346,3,0)&amp;""</f>
        <v>Yes</v>
      </c>
      <c r="G198" s="10" t="str">
        <f>VLOOKUP($A198,'Institution Evaluation'!$A$56:$J$346,6,0)&amp;""</f>
        <v>Yes</v>
      </c>
      <c r="H198" s="10" t="str">
        <f>VLOOKUP($A198,'Institution Evaluation'!$A$56:$J$346,7,0)&amp;""</f>
        <v/>
      </c>
      <c r="I198" s="10" t="str">
        <f>VLOOKUP($A198,'Institution Evaluation'!$A$56:$J$346,8,0)&amp;""</f>
        <v>Standard Importance</v>
      </c>
      <c r="J198" s="10" t="str">
        <f>VLOOKUP($A198,'Institution Evaluation'!$A$56:$J$346,9,0)&amp;""</f>
        <v/>
      </c>
      <c r="K198" s="10">
        <f t="shared" si="39"/>
        <v>10</v>
      </c>
      <c r="L198" s="124">
        <f>IF($E198="Not Scored", "N/A",IF(AND($D198='Auto Responses'!$J$27,$H198=""),"N/A",IF(AND($D198='Auto Responses'!$J$27,$H198='Auto Responses'!$J$7,),1,IF(AND($D198='Auto Responses'!$J$27,$H198='Auto Responses'!$J$8),0,IF($F198=$G198,1,0)))))</f>
        <v>1</v>
      </c>
      <c r="M198" s="10" t="str">
        <f>VLOOKUP($A198,'Institution Evaluation'!$A$56:$J$346,10,0)&amp;""</f>
        <v>FALSE</v>
      </c>
      <c r="N198" s="10">
        <f t="shared" si="40"/>
        <v>0</v>
      </c>
      <c r="O198" s="124">
        <f t="shared" si="41"/>
        <v>10</v>
      </c>
      <c r="P198" s="124">
        <f t="shared" si="42"/>
        <v>10</v>
      </c>
      <c r="Q198" s="124">
        <f t="shared" si="34"/>
        <v>0</v>
      </c>
      <c r="R198" s="124">
        <f t="shared" si="43"/>
        <v>0</v>
      </c>
      <c r="S198" s="124">
        <f t="shared" si="35"/>
        <v>0</v>
      </c>
      <c r="T198" s="124">
        <f t="shared" si="36"/>
        <v>0</v>
      </c>
      <c r="U198" s="124">
        <f t="shared" si="44"/>
        <v>61</v>
      </c>
      <c r="V198" s="124">
        <f t="shared" si="37"/>
        <v>0</v>
      </c>
    </row>
    <row r="199" spans="1:22" ht="56.1">
      <c r="A199" s="10" t="str">
        <f>Questions!$A199</f>
        <v>HIPA-13</v>
      </c>
      <c r="B199" s="10" t="str">
        <f t="shared" si="38"/>
        <v>HIPA</v>
      </c>
      <c r="C199" s="10" t="str">
        <f>VLOOKUP($A199,Questions!$A$3:$L$333,2,0)&amp;""</f>
        <v>Does your application automatically lock or log-out an account after a period of inactivity?</v>
      </c>
      <c r="D199" s="10" t="str">
        <f>VLOOKUP($A199,Questions!$A$3:$L$333,11,0)&amp;""</f>
        <v/>
      </c>
      <c r="E199" s="10" t="str">
        <f>VLOOKUP($A199,Questions!$A$3:$L$333,12,0)&amp;""</f>
        <v>Case-specific</v>
      </c>
      <c r="F199" s="10" t="str">
        <f>VLOOKUP($A199,'Institution Evaluation'!$A$56:$J$346,3,0)&amp;""</f>
        <v>Yes</v>
      </c>
      <c r="G199" s="10" t="str">
        <f>VLOOKUP($A199,'Institution Evaluation'!$A$56:$J$346,6,0)&amp;""</f>
        <v>Yes</v>
      </c>
      <c r="H199" s="10" t="str">
        <f>VLOOKUP($A199,'Institution Evaluation'!$A$56:$J$346,7,0)&amp;""</f>
        <v/>
      </c>
      <c r="I199" s="10" t="str">
        <f>VLOOKUP($A199,'Institution Evaluation'!$A$56:$J$346,8,0)&amp;""</f>
        <v>Standard Importance</v>
      </c>
      <c r="J199" s="10" t="str">
        <f>VLOOKUP($A199,'Institution Evaluation'!$A$56:$J$346,9,0)&amp;""</f>
        <v/>
      </c>
      <c r="K199" s="10">
        <f t="shared" si="39"/>
        <v>10</v>
      </c>
      <c r="L199" s="124">
        <f>IF($E199="Not Scored", "N/A",IF(AND($D199='Auto Responses'!$J$27,$H199=""),"N/A",IF(AND($D199='Auto Responses'!$J$27,$H199='Auto Responses'!$J$7,),1,IF(AND($D199='Auto Responses'!$J$27,$H199='Auto Responses'!$J$8),0,IF($F199=$G199,1,0)))))</f>
        <v>1</v>
      </c>
      <c r="M199" s="10" t="str">
        <f>VLOOKUP($A199,'Institution Evaluation'!$A$56:$J$346,10,0)&amp;""</f>
        <v>FALSE</v>
      </c>
      <c r="N199" s="10">
        <f t="shared" si="40"/>
        <v>0</v>
      </c>
      <c r="O199" s="124">
        <f t="shared" si="41"/>
        <v>10</v>
      </c>
      <c r="P199" s="124">
        <f t="shared" si="42"/>
        <v>10</v>
      </c>
      <c r="Q199" s="124">
        <f t="shared" si="34"/>
        <v>0</v>
      </c>
      <c r="R199" s="124">
        <f t="shared" si="43"/>
        <v>0</v>
      </c>
      <c r="S199" s="124">
        <f t="shared" si="35"/>
        <v>0</v>
      </c>
      <c r="T199" s="124">
        <f t="shared" si="36"/>
        <v>0</v>
      </c>
      <c r="U199" s="124">
        <f t="shared" si="44"/>
        <v>61</v>
      </c>
      <c r="V199" s="124">
        <f t="shared" si="37"/>
        <v>0</v>
      </c>
    </row>
    <row r="200" spans="1:22" ht="56.1">
      <c r="A200" s="10" t="str">
        <f>Questions!$A200</f>
        <v>HIPA-14</v>
      </c>
      <c r="B200" s="10" t="str">
        <f t="shared" si="38"/>
        <v>HIPA</v>
      </c>
      <c r="C200" s="10" t="str">
        <f>VLOOKUP($A200,Questions!$A$3:$L$333,2,0)&amp;""</f>
        <v>Are passwords visible in plain text, whether when stored or entered, including service level accounts (i.e., database accounts, etc.)?</v>
      </c>
      <c r="D200" s="10" t="str">
        <f>VLOOKUP($A200,Questions!$A$3:$L$333,11,0)&amp;""</f>
        <v/>
      </c>
      <c r="E200" s="10" t="str">
        <f>VLOOKUP($A200,Questions!$A$3:$L$333,12,0)&amp;""</f>
        <v>Case-specific</v>
      </c>
      <c r="F200" s="10" t="str">
        <f>VLOOKUP($A200,'Institution Evaluation'!$A$56:$J$346,3,0)&amp;""</f>
        <v>No</v>
      </c>
      <c r="G200" s="10" t="str">
        <f>VLOOKUP($A200,'Institution Evaluation'!$A$56:$J$346,6,0)&amp;""</f>
        <v>No</v>
      </c>
      <c r="H200" s="10" t="str">
        <f>VLOOKUP($A200,'Institution Evaluation'!$A$56:$J$346,7,0)&amp;""</f>
        <v/>
      </c>
      <c r="I200" s="10" t="str">
        <f>VLOOKUP($A200,'Institution Evaluation'!$A$56:$J$346,8,0)&amp;""</f>
        <v>Standard Importance</v>
      </c>
      <c r="J200" s="10" t="str">
        <f>VLOOKUP($A200,'Institution Evaluation'!$A$56:$J$346,9,0)&amp;""</f>
        <v/>
      </c>
      <c r="K200" s="10">
        <f t="shared" si="39"/>
        <v>10</v>
      </c>
      <c r="L200" s="124">
        <f>IF($E200="Not Scored", "N/A",IF(AND($D200='Auto Responses'!$J$27,$H200=""),"N/A",IF(AND($D200='Auto Responses'!$J$27,$H200='Auto Responses'!$J$7,),1,IF(AND($D200='Auto Responses'!$J$27,$H200='Auto Responses'!$J$8),0,IF($F200=$G200,1,0)))))</f>
        <v>1</v>
      </c>
      <c r="M200" s="10" t="str">
        <f>VLOOKUP($A200,'Institution Evaluation'!$A$56:$J$346,10,0)&amp;""</f>
        <v>FALSE</v>
      </c>
      <c r="N200" s="10">
        <f t="shared" si="40"/>
        <v>0</v>
      </c>
      <c r="O200" s="124">
        <f t="shared" si="41"/>
        <v>10</v>
      </c>
      <c r="P200" s="124">
        <f t="shared" si="42"/>
        <v>10</v>
      </c>
      <c r="Q200" s="124">
        <f t="shared" si="34"/>
        <v>0</v>
      </c>
      <c r="R200" s="124">
        <f t="shared" si="43"/>
        <v>0</v>
      </c>
      <c r="S200" s="124">
        <f t="shared" si="35"/>
        <v>0</v>
      </c>
      <c r="T200" s="124">
        <f t="shared" si="36"/>
        <v>0</v>
      </c>
      <c r="U200" s="124">
        <f t="shared" si="44"/>
        <v>61</v>
      </c>
      <c r="V200" s="124">
        <f t="shared" si="37"/>
        <v>0</v>
      </c>
    </row>
    <row r="201" spans="1:22" ht="56.1">
      <c r="A201" s="10" t="str">
        <f>Questions!$A201</f>
        <v>HIPA-15</v>
      </c>
      <c r="B201" s="10" t="str">
        <f t="shared" si="38"/>
        <v>HIPA</v>
      </c>
      <c r="C201" s="10" t="str">
        <f>VLOOKUP($A201,Questions!$A$3:$L$333,2,0)&amp;""</f>
        <v>If the application is institution-hosted, can all service level and administrative account passwords be changed by the institution?</v>
      </c>
      <c r="D201" s="10" t="str">
        <f>VLOOKUP($A201,Questions!$A$3:$L$333,11,0)&amp;""</f>
        <v/>
      </c>
      <c r="E201" s="10" t="str">
        <f>VLOOKUP($A201,Questions!$A$3:$L$333,12,0)&amp;""</f>
        <v>Case-specific</v>
      </c>
      <c r="F201" s="10" t="str">
        <f>VLOOKUP($A201,'Institution Evaluation'!$A$56:$J$346,3,0)&amp;""</f>
        <v>Yes</v>
      </c>
      <c r="G201" s="10" t="str">
        <f>VLOOKUP($A201,'Institution Evaluation'!$A$56:$J$346,6,0)&amp;""</f>
        <v>Yes</v>
      </c>
      <c r="H201" s="10" t="str">
        <f>VLOOKUP($A201,'Institution Evaluation'!$A$56:$J$346,7,0)&amp;""</f>
        <v/>
      </c>
      <c r="I201" s="10" t="str">
        <f>VLOOKUP($A201,'Institution Evaluation'!$A$56:$J$346,8,0)&amp;""</f>
        <v>Standard Importance</v>
      </c>
      <c r="J201" s="10" t="str">
        <f>VLOOKUP($A201,'Institution Evaluation'!$A$56:$J$346,9,0)&amp;""</f>
        <v/>
      </c>
      <c r="K201" s="10">
        <f t="shared" si="39"/>
        <v>10</v>
      </c>
      <c r="L201" s="124">
        <f>IF($E201="Not Scored", "N/A",IF(AND($D201='Auto Responses'!$J$27,$H201=""),"N/A",IF(AND($D201='Auto Responses'!$J$27,$H201='Auto Responses'!$J$7,),1,IF(AND($D201='Auto Responses'!$J$27,$H201='Auto Responses'!$J$8),0,IF($F201=$G201,1,0)))))</f>
        <v>1</v>
      </c>
      <c r="M201" s="10" t="str">
        <f>VLOOKUP($A201,'Institution Evaluation'!$A$56:$J$346,10,0)&amp;""</f>
        <v>FALSE</v>
      </c>
      <c r="N201" s="10">
        <f t="shared" si="40"/>
        <v>0</v>
      </c>
      <c r="O201" s="124">
        <f t="shared" si="41"/>
        <v>10</v>
      </c>
      <c r="P201" s="124">
        <f t="shared" si="42"/>
        <v>10</v>
      </c>
      <c r="Q201" s="124">
        <f t="shared" si="34"/>
        <v>0</v>
      </c>
      <c r="R201" s="124">
        <f t="shared" si="43"/>
        <v>0</v>
      </c>
      <c r="S201" s="124">
        <f t="shared" si="35"/>
        <v>0</v>
      </c>
      <c r="T201" s="124">
        <f t="shared" si="36"/>
        <v>0</v>
      </c>
      <c r="U201" s="124">
        <f t="shared" si="44"/>
        <v>61</v>
      </c>
      <c r="V201" s="124">
        <f t="shared" si="37"/>
        <v>0</v>
      </c>
    </row>
    <row r="202" spans="1:22" ht="56.1">
      <c r="A202" s="10" t="str">
        <f>Questions!$A202</f>
        <v>HIPA-16</v>
      </c>
      <c r="B202" s="10" t="str">
        <f t="shared" si="38"/>
        <v>HIPA</v>
      </c>
      <c r="C202" s="10" t="str">
        <f>VLOOKUP($A202,Questions!$A$3:$L$333,2,0)&amp;""</f>
        <v>Does your application provide the ability to define user access levels?</v>
      </c>
      <c r="D202" s="10" t="str">
        <f>VLOOKUP($A202,Questions!$A$3:$L$333,11,0)&amp;""</f>
        <v/>
      </c>
      <c r="E202" s="10" t="str">
        <f>VLOOKUP($A202,Questions!$A$3:$L$333,12,0)&amp;""</f>
        <v>Case-specific</v>
      </c>
      <c r="F202" s="10" t="str">
        <f>VLOOKUP($A202,'Institution Evaluation'!$A$56:$J$346,3,0)&amp;""</f>
        <v>Yes</v>
      </c>
      <c r="G202" s="10" t="str">
        <f>VLOOKUP($A202,'Institution Evaluation'!$A$56:$J$346,6,0)&amp;""</f>
        <v>Yes</v>
      </c>
      <c r="H202" s="10" t="str">
        <f>VLOOKUP($A202,'Institution Evaluation'!$A$56:$J$346,7,0)&amp;""</f>
        <v/>
      </c>
      <c r="I202" s="10" t="str">
        <f>VLOOKUP($A202,'Institution Evaluation'!$A$56:$J$346,8,0)&amp;""</f>
        <v>Standard Importance</v>
      </c>
      <c r="J202" s="10" t="str">
        <f>VLOOKUP($A202,'Institution Evaluation'!$A$56:$J$346,9,0)&amp;""</f>
        <v/>
      </c>
      <c r="K202" s="10">
        <f t="shared" si="39"/>
        <v>10</v>
      </c>
      <c r="L202" s="124">
        <f>IF($E202="Not Scored", "N/A",IF(AND($D202='Auto Responses'!$J$27,$H202=""),"N/A",IF(AND($D202='Auto Responses'!$J$27,$H202='Auto Responses'!$J$7,),1,IF(AND($D202='Auto Responses'!$J$27,$H202='Auto Responses'!$J$8),0,IF($F202=$G202,1,0)))))</f>
        <v>1</v>
      </c>
      <c r="M202" s="10" t="str">
        <f>VLOOKUP($A202,'Institution Evaluation'!$A$56:$J$346,10,0)&amp;""</f>
        <v>FALSE</v>
      </c>
      <c r="N202" s="10">
        <f t="shared" si="40"/>
        <v>0</v>
      </c>
      <c r="O202" s="124">
        <f t="shared" si="41"/>
        <v>10</v>
      </c>
      <c r="P202" s="124">
        <f t="shared" si="42"/>
        <v>10</v>
      </c>
      <c r="Q202" s="124">
        <f t="shared" si="34"/>
        <v>0</v>
      </c>
      <c r="R202" s="124">
        <f t="shared" si="43"/>
        <v>0</v>
      </c>
      <c r="S202" s="124">
        <f t="shared" si="35"/>
        <v>0</v>
      </c>
      <c r="T202" s="124">
        <f t="shared" si="36"/>
        <v>0</v>
      </c>
      <c r="U202" s="124">
        <f t="shared" si="44"/>
        <v>61</v>
      </c>
      <c r="V202" s="124">
        <f t="shared" si="37"/>
        <v>0</v>
      </c>
    </row>
    <row r="203" spans="1:22" ht="56.1">
      <c r="A203" s="10" t="str">
        <f>Questions!$A203</f>
        <v>HIPA-17</v>
      </c>
      <c r="B203" s="10" t="str">
        <f t="shared" si="38"/>
        <v>HIPA</v>
      </c>
      <c r="C203" s="10" t="str">
        <f>VLOOKUP($A203,Questions!$A$3:$L$333,2,0)&amp;""</f>
        <v>Does your application support varying levels of access to administrative tasks defined individually per user?</v>
      </c>
      <c r="D203" s="10" t="str">
        <f>VLOOKUP($A203,Questions!$A$3:$L$333,11,0)&amp;""</f>
        <v/>
      </c>
      <c r="E203" s="10" t="str">
        <f>VLOOKUP($A203,Questions!$A$3:$L$333,12,0)&amp;""</f>
        <v>Case-specific</v>
      </c>
      <c r="F203" s="10" t="str">
        <f>VLOOKUP($A203,'Institution Evaluation'!$A$56:$J$346,3,0)&amp;""</f>
        <v>Yes</v>
      </c>
      <c r="G203" s="10" t="str">
        <f>VLOOKUP($A203,'Institution Evaluation'!$A$56:$J$346,6,0)&amp;""</f>
        <v>Yes</v>
      </c>
      <c r="H203" s="10" t="str">
        <f>VLOOKUP($A203,'Institution Evaluation'!$A$56:$J$346,7,0)&amp;""</f>
        <v/>
      </c>
      <c r="I203" s="10" t="str">
        <f>VLOOKUP($A203,'Institution Evaluation'!$A$56:$J$346,8,0)&amp;""</f>
        <v>Standard Importance</v>
      </c>
      <c r="J203" s="10" t="str">
        <f>VLOOKUP($A203,'Institution Evaluation'!$A$56:$J$346,9,0)&amp;""</f>
        <v/>
      </c>
      <c r="K203" s="10">
        <f t="shared" si="39"/>
        <v>10</v>
      </c>
      <c r="L203" s="124">
        <f>IF($E203="Not Scored", "N/A",IF(AND($D203='Auto Responses'!$J$27,$H203=""),"N/A",IF(AND($D203='Auto Responses'!$J$27,$H203='Auto Responses'!$J$7,),1,IF(AND($D203='Auto Responses'!$J$27,$H203='Auto Responses'!$J$8),0,IF($F203=$G203,1,0)))))</f>
        <v>1</v>
      </c>
      <c r="M203" s="10" t="str">
        <f>VLOOKUP($A203,'Institution Evaluation'!$A$56:$J$346,10,0)&amp;""</f>
        <v>FALSE</v>
      </c>
      <c r="N203" s="10">
        <f t="shared" si="40"/>
        <v>0</v>
      </c>
      <c r="O203" s="124">
        <f t="shared" si="41"/>
        <v>10</v>
      </c>
      <c r="P203" s="124">
        <f t="shared" si="42"/>
        <v>10</v>
      </c>
      <c r="Q203" s="124">
        <f t="shared" si="34"/>
        <v>0</v>
      </c>
      <c r="R203" s="124">
        <f t="shared" si="43"/>
        <v>0</v>
      </c>
      <c r="S203" s="124">
        <f t="shared" si="35"/>
        <v>0</v>
      </c>
      <c r="T203" s="124">
        <f t="shared" si="36"/>
        <v>0</v>
      </c>
      <c r="U203" s="124">
        <f t="shared" si="44"/>
        <v>61</v>
      </c>
      <c r="V203" s="124">
        <f t="shared" si="37"/>
        <v>0</v>
      </c>
    </row>
    <row r="204" spans="1:22" ht="56.1">
      <c r="A204" s="10" t="str">
        <f>Questions!$A204</f>
        <v>HIPA-18</v>
      </c>
      <c r="B204" s="10" t="str">
        <f t="shared" si="38"/>
        <v>HIPA</v>
      </c>
      <c r="C204" s="10" t="str">
        <f>VLOOKUP($A204,Questions!$A$3:$L$333,2,0)&amp;""</f>
        <v>Does your application support varying levels of access to records based on user ID?</v>
      </c>
      <c r="D204" s="10" t="str">
        <f>VLOOKUP($A204,Questions!$A$3:$L$333,11,0)&amp;""</f>
        <v/>
      </c>
      <c r="E204" s="10" t="str">
        <f>VLOOKUP($A204,Questions!$A$3:$L$333,12,0)&amp;""</f>
        <v>Case-specific</v>
      </c>
      <c r="F204" s="10" t="str">
        <f>VLOOKUP($A204,'Institution Evaluation'!$A$56:$J$346,3,0)&amp;""</f>
        <v>Yes</v>
      </c>
      <c r="G204" s="10" t="str">
        <f>VLOOKUP($A204,'Institution Evaluation'!$A$56:$J$346,6,0)&amp;""</f>
        <v>No</v>
      </c>
      <c r="H204" s="10" t="str">
        <f>VLOOKUP($A204,'Institution Evaluation'!$A$56:$J$346,7,0)&amp;""</f>
        <v/>
      </c>
      <c r="I204" s="10" t="str">
        <f>VLOOKUP($A204,'Institution Evaluation'!$A$56:$J$346,8,0)&amp;""</f>
        <v>Standard Importance</v>
      </c>
      <c r="J204" s="10" t="str">
        <f>VLOOKUP($A204,'Institution Evaluation'!$A$56:$J$346,9,0)&amp;""</f>
        <v/>
      </c>
      <c r="K204" s="10">
        <f t="shared" si="39"/>
        <v>10</v>
      </c>
      <c r="L204" s="124">
        <f>IF($E204="Not Scored", "N/A",IF(AND($D204='Auto Responses'!$J$27,$H204=""),"N/A",IF(AND($D204='Auto Responses'!$J$27,$H204='Auto Responses'!$J$7,),1,IF(AND($D204='Auto Responses'!$J$27,$H204='Auto Responses'!$J$8),0,IF($F204=$G204,1,0)))))</f>
        <v>0</v>
      </c>
      <c r="M204" s="10" t="str">
        <f>VLOOKUP($A204,'Institution Evaluation'!$A$56:$J$346,10,0)&amp;""</f>
        <v>FALSE</v>
      </c>
      <c r="N204" s="10">
        <f t="shared" si="40"/>
        <v>0</v>
      </c>
      <c r="O204" s="124">
        <f t="shared" si="41"/>
        <v>10</v>
      </c>
      <c r="P204" s="124">
        <f t="shared" si="42"/>
        <v>0</v>
      </c>
      <c r="Q204" s="124">
        <f t="shared" si="34"/>
        <v>0</v>
      </c>
      <c r="R204" s="124">
        <f t="shared" si="43"/>
        <v>0</v>
      </c>
      <c r="S204" s="124">
        <f t="shared" si="35"/>
        <v>0</v>
      </c>
      <c r="T204" s="124">
        <f t="shared" si="36"/>
        <v>0</v>
      </c>
      <c r="U204" s="124">
        <f t="shared" si="44"/>
        <v>61</v>
      </c>
      <c r="V204" s="124">
        <f t="shared" si="37"/>
        <v>0</v>
      </c>
    </row>
    <row r="205" spans="1:22" ht="56.1">
      <c r="A205" s="10" t="str">
        <f>Questions!$A205</f>
        <v>HIPA-19</v>
      </c>
      <c r="B205" s="10" t="str">
        <f t="shared" si="38"/>
        <v>HIPA</v>
      </c>
      <c r="C205" s="10" t="str">
        <f>VLOOKUP($A205,Questions!$A$3:$L$333,2,0)&amp;""</f>
        <v>Is there a limit to the number of groups to which a user can be assigned?</v>
      </c>
      <c r="D205" s="10" t="str">
        <f>VLOOKUP($A205,Questions!$A$3:$L$333,11,0)&amp;""</f>
        <v/>
      </c>
      <c r="E205" s="10" t="str">
        <f>VLOOKUP($A205,Questions!$A$3:$L$333,12,0)&amp;""</f>
        <v>Case-specific</v>
      </c>
      <c r="F205" s="10" t="str">
        <f>VLOOKUP($A205,'Institution Evaluation'!$A$56:$J$346,3,0)&amp;""</f>
        <v>Yes</v>
      </c>
      <c r="G205" s="10" t="str">
        <f>VLOOKUP($A205,'Institution Evaluation'!$A$56:$J$346,6,0)&amp;""</f>
        <v>Yes</v>
      </c>
      <c r="H205" s="10" t="str">
        <f>VLOOKUP($A205,'Institution Evaluation'!$A$56:$J$346,7,0)&amp;""</f>
        <v/>
      </c>
      <c r="I205" s="10" t="str">
        <f>VLOOKUP($A205,'Institution Evaluation'!$A$56:$J$346,8,0)&amp;""</f>
        <v>Standard Importance</v>
      </c>
      <c r="J205" s="10" t="str">
        <f>VLOOKUP($A205,'Institution Evaluation'!$A$56:$J$346,9,0)&amp;""</f>
        <v/>
      </c>
      <c r="K205" s="10">
        <f t="shared" si="39"/>
        <v>10</v>
      </c>
      <c r="L205" s="124">
        <f>IF($E205="Not Scored", "N/A",IF(AND($D205='Auto Responses'!$J$27,$H205=""),"N/A",IF(AND($D205='Auto Responses'!$J$27,$H205='Auto Responses'!$J$7,),1,IF(AND($D205='Auto Responses'!$J$27,$H205='Auto Responses'!$J$8),0,IF($F205=$G205,1,0)))))</f>
        <v>1</v>
      </c>
      <c r="M205" s="10" t="str">
        <f>VLOOKUP($A205,'Institution Evaluation'!$A$56:$J$346,10,0)&amp;""</f>
        <v>FALSE</v>
      </c>
      <c r="N205" s="10">
        <f t="shared" si="40"/>
        <v>0</v>
      </c>
      <c r="O205" s="124">
        <f t="shared" si="41"/>
        <v>10</v>
      </c>
      <c r="P205" s="124">
        <f t="shared" si="42"/>
        <v>10</v>
      </c>
      <c r="Q205" s="124">
        <f t="shared" si="34"/>
        <v>0</v>
      </c>
      <c r="R205" s="124">
        <f t="shared" si="43"/>
        <v>0</v>
      </c>
      <c r="S205" s="124">
        <f t="shared" si="35"/>
        <v>0</v>
      </c>
      <c r="T205" s="124">
        <f t="shared" si="36"/>
        <v>0</v>
      </c>
      <c r="U205" s="124">
        <f t="shared" si="44"/>
        <v>61</v>
      </c>
      <c r="V205" s="124">
        <f t="shared" si="37"/>
        <v>0</v>
      </c>
    </row>
    <row r="206" spans="1:22" ht="56.1">
      <c r="A206" s="10" t="str">
        <f>Questions!$A206</f>
        <v>HIPA-20</v>
      </c>
      <c r="B206" s="10" t="str">
        <f t="shared" si="38"/>
        <v>HIPA</v>
      </c>
      <c r="C206" s="10" t="str">
        <f>VLOOKUP($A206,Questions!$A$3:$L$333,2,0)&amp;""</f>
        <v>Do accounts used for solution provider-supplied remote support abide by the same authentication policies and access logging as the rest of the system?</v>
      </c>
      <c r="D206" s="10" t="str">
        <f>VLOOKUP($A206,Questions!$A$3:$L$333,11,0)&amp;""</f>
        <v/>
      </c>
      <c r="E206" s="10" t="str">
        <f>VLOOKUP($A206,Questions!$A$3:$L$333,12,0)&amp;""</f>
        <v>Case-specific</v>
      </c>
      <c r="F206" s="10" t="str">
        <f>VLOOKUP($A206,'Institution Evaluation'!$A$56:$J$346,3,0)&amp;""</f>
        <v>Yes</v>
      </c>
      <c r="G206" s="10" t="str">
        <f>VLOOKUP($A206,'Institution Evaluation'!$A$56:$J$346,6,0)&amp;""</f>
        <v>Yes</v>
      </c>
      <c r="H206" s="10" t="str">
        <f>VLOOKUP($A206,'Institution Evaluation'!$A$56:$J$346,7,0)&amp;""</f>
        <v/>
      </c>
      <c r="I206" s="10" t="str">
        <f>VLOOKUP($A206,'Institution Evaluation'!$A$56:$J$346,8,0)&amp;""</f>
        <v>Standard Importance</v>
      </c>
      <c r="J206" s="10" t="str">
        <f>VLOOKUP($A206,'Institution Evaluation'!$A$56:$J$346,9,0)&amp;""</f>
        <v/>
      </c>
      <c r="K206" s="10">
        <f t="shared" si="39"/>
        <v>10</v>
      </c>
      <c r="L206" s="124">
        <f>IF($E206="Not Scored", "N/A",IF(AND($D206='Auto Responses'!$J$27,$H206=""),"N/A",IF(AND($D206='Auto Responses'!$J$27,$H206='Auto Responses'!$J$7,),1,IF(AND($D206='Auto Responses'!$J$27,$H206='Auto Responses'!$J$8),0,IF($F206=$G206,1,0)))))</f>
        <v>1</v>
      </c>
      <c r="M206" s="10" t="str">
        <f>VLOOKUP($A206,'Institution Evaluation'!$A$56:$J$346,10,0)&amp;""</f>
        <v>FALSE</v>
      </c>
      <c r="N206" s="10">
        <f t="shared" si="40"/>
        <v>0</v>
      </c>
      <c r="O206" s="124">
        <f t="shared" si="41"/>
        <v>10</v>
      </c>
      <c r="P206" s="124">
        <f t="shared" si="42"/>
        <v>10</v>
      </c>
      <c r="Q206" s="124">
        <f t="shared" si="34"/>
        <v>0</v>
      </c>
      <c r="R206" s="124">
        <f t="shared" si="43"/>
        <v>0</v>
      </c>
      <c r="S206" s="124">
        <f t="shared" si="35"/>
        <v>0</v>
      </c>
      <c r="T206" s="124">
        <f t="shared" si="36"/>
        <v>0</v>
      </c>
      <c r="U206" s="124">
        <f t="shared" si="44"/>
        <v>61</v>
      </c>
      <c r="V206" s="124">
        <f t="shared" si="37"/>
        <v>0</v>
      </c>
    </row>
    <row r="207" spans="1:22" ht="56.1">
      <c r="A207" s="10" t="str">
        <f>Questions!$A207</f>
        <v>HIPA-21</v>
      </c>
      <c r="B207" s="10" t="str">
        <f t="shared" si="38"/>
        <v>HIPA</v>
      </c>
      <c r="C207" s="10" t="str">
        <f>VLOOKUP($A207,Questions!$A$3:$L$333,2,0)&amp;""</f>
        <v>Does the application log record access including specific user, date/time of access, and originating IP or device?</v>
      </c>
      <c r="D207" s="10" t="str">
        <f>VLOOKUP($A207,Questions!$A$3:$L$333,11,0)&amp;""</f>
        <v/>
      </c>
      <c r="E207" s="10" t="str">
        <f>VLOOKUP($A207,Questions!$A$3:$L$333,12,0)&amp;""</f>
        <v>Case-specific</v>
      </c>
      <c r="F207" s="10" t="str">
        <f>VLOOKUP($A207,'Institution Evaluation'!$A$56:$J$346,3,0)&amp;""</f>
        <v>Yes</v>
      </c>
      <c r="G207" s="10" t="str">
        <f>VLOOKUP($A207,'Institution Evaluation'!$A$56:$J$346,6,0)&amp;""</f>
        <v>Yes</v>
      </c>
      <c r="H207" s="10" t="str">
        <f>VLOOKUP($A207,'Institution Evaluation'!$A$56:$J$346,7,0)&amp;""</f>
        <v/>
      </c>
      <c r="I207" s="10" t="str">
        <f>VLOOKUP($A207,'Institution Evaluation'!$A$56:$J$346,8,0)&amp;""</f>
        <v>Standard Importance</v>
      </c>
      <c r="J207" s="10" t="str">
        <f>VLOOKUP($A207,'Institution Evaluation'!$A$56:$J$346,9,0)&amp;""</f>
        <v/>
      </c>
      <c r="K207" s="10">
        <f t="shared" si="39"/>
        <v>10</v>
      </c>
      <c r="L207" s="124">
        <f>IF($E207="Not Scored", "N/A",IF(AND($D207='Auto Responses'!$J$27,$H207=""),"N/A",IF(AND($D207='Auto Responses'!$J$27,$H207='Auto Responses'!$J$7,),1,IF(AND($D207='Auto Responses'!$J$27,$H207='Auto Responses'!$J$8),0,IF($F207=$G207,1,0)))))</f>
        <v>1</v>
      </c>
      <c r="M207" s="10" t="str">
        <f>VLOOKUP($A207,'Institution Evaluation'!$A$56:$J$346,10,0)&amp;""</f>
        <v>FALSE</v>
      </c>
      <c r="N207" s="10">
        <f t="shared" si="40"/>
        <v>0</v>
      </c>
      <c r="O207" s="124">
        <f t="shared" si="41"/>
        <v>10</v>
      </c>
      <c r="P207" s="124">
        <f t="shared" si="42"/>
        <v>10</v>
      </c>
      <c r="Q207" s="124">
        <f t="shared" si="34"/>
        <v>0</v>
      </c>
      <c r="R207" s="124">
        <f t="shared" si="43"/>
        <v>0</v>
      </c>
      <c r="S207" s="124">
        <f t="shared" si="35"/>
        <v>0</v>
      </c>
      <c r="T207" s="124">
        <f t="shared" si="36"/>
        <v>0</v>
      </c>
      <c r="U207" s="124">
        <f t="shared" si="44"/>
        <v>61</v>
      </c>
      <c r="V207" s="124">
        <f t="shared" si="37"/>
        <v>0</v>
      </c>
    </row>
    <row r="208" spans="1:22" ht="56.1">
      <c r="A208" s="10" t="str">
        <f>Questions!$A208</f>
        <v>HIPA-22</v>
      </c>
      <c r="B208" s="10" t="str">
        <f t="shared" si="38"/>
        <v>HIPA</v>
      </c>
      <c r="C208" s="10" t="str">
        <f>VLOOKUP($A208,Questions!$A$3:$L$333,2,0)&amp;""</f>
        <v>Does the application log administrative activity, such as user account access changes and password changes, including specific user, date/time of changes, and originating IP or device?</v>
      </c>
      <c r="D208" s="10" t="str">
        <f>VLOOKUP($A208,Questions!$A$3:$L$333,11,0)&amp;""</f>
        <v/>
      </c>
      <c r="E208" s="10" t="str">
        <f>VLOOKUP($A208,Questions!$A$3:$L$333,12,0)&amp;""</f>
        <v>Case-specific</v>
      </c>
      <c r="F208" s="10" t="str">
        <f>VLOOKUP($A208,'Institution Evaluation'!$A$56:$J$346,3,0)&amp;""</f>
        <v>Yes</v>
      </c>
      <c r="G208" s="10" t="str">
        <f>VLOOKUP($A208,'Institution Evaluation'!$A$56:$J$346,6,0)&amp;""</f>
        <v>Yes</v>
      </c>
      <c r="H208" s="10" t="str">
        <f>VLOOKUP($A208,'Institution Evaluation'!$A$56:$J$346,7,0)&amp;""</f>
        <v/>
      </c>
      <c r="I208" s="10" t="str">
        <f>VLOOKUP($A208,'Institution Evaluation'!$A$56:$J$346,8,0)&amp;""</f>
        <v>Standard Importance</v>
      </c>
      <c r="J208" s="10" t="str">
        <f>VLOOKUP($A208,'Institution Evaluation'!$A$56:$J$346,9,0)&amp;""</f>
        <v/>
      </c>
      <c r="K208" s="10">
        <f t="shared" si="39"/>
        <v>10</v>
      </c>
      <c r="L208" s="124">
        <f>IF($E208="Not Scored", "N/A",IF(AND($D208='Auto Responses'!$J$27,$H208=""),"N/A",IF(AND($D208='Auto Responses'!$J$27,$H208='Auto Responses'!$J$7,),1,IF(AND($D208='Auto Responses'!$J$27,$H208='Auto Responses'!$J$8),0,IF($F208=$G208,1,0)))))</f>
        <v>1</v>
      </c>
      <c r="M208" s="10" t="str">
        <f>VLOOKUP($A208,'Institution Evaluation'!$A$56:$J$346,10,0)&amp;""</f>
        <v>FALSE</v>
      </c>
      <c r="N208" s="10">
        <f t="shared" si="40"/>
        <v>0</v>
      </c>
      <c r="O208" s="124">
        <f t="shared" si="41"/>
        <v>10</v>
      </c>
      <c r="P208" s="124">
        <f t="shared" si="42"/>
        <v>10</v>
      </c>
      <c r="Q208" s="124">
        <f t="shared" si="34"/>
        <v>0</v>
      </c>
      <c r="R208" s="124">
        <f t="shared" si="43"/>
        <v>0</v>
      </c>
      <c r="S208" s="124">
        <f t="shared" si="35"/>
        <v>0</v>
      </c>
      <c r="T208" s="124">
        <f t="shared" si="36"/>
        <v>0</v>
      </c>
      <c r="U208" s="124">
        <f t="shared" si="44"/>
        <v>61</v>
      </c>
      <c r="V208" s="124">
        <f t="shared" si="37"/>
        <v>0</v>
      </c>
    </row>
    <row r="209" spans="1:22" ht="56.1">
      <c r="A209" s="10" t="str">
        <f>Questions!$A209</f>
        <v>HIPA-23</v>
      </c>
      <c r="B209" s="10" t="str">
        <f t="shared" si="38"/>
        <v>HIPA</v>
      </c>
      <c r="C209" s="10" t="str">
        <f>VLOOKUP($A209,Questions!$A$3:$L$333,2,0)&amp;""</f>
        <v>How long does the application keep access/change logs?</v>
      </c>
      <c r="D209" s="10" t="str">
        <f>VLOOKUP($A209,Questions!$A$3:$L$333,11,0)&amp;""</f>
        <v/>
      </c>
      <c r="E209" s="10" t="str">
        <f>VLOOKUP($A209,Questions!$A$3:$L$333,12,0)&amp;""</f>
        <v>Case-specific</v>
      </c>
      <c r="F209" s="10" t="str">
        <f>VLOOKUP($A209,'Institution Evaluation'!$A$56:$J$346,3,0)&amp;""</f>
        <v/>
      </c>
      <c r="G209" s="10" t="str">
        <f>VLOOKUP($A209,'Institution Evaluation'!$A$56:$J$346,6,0)&amp;""</f>
        <v>Yes</v>
      </c>
      <c r="H209" s="10" t="str">
        <f>VLOOKUP($A209,'Institution Evaluation'!$A$56:$J$346,7,0)&amp;""</f>
        <v/>
      </c>
      <c r="I209" s="10" t="str">
        <f>VLOOKUP($A209,'Institution Evaluation'!$A$56:$J$346,8,0)&amp;""</f>
        <v>Standard Importance</v>
      </c>
      <c r="J209" s="10" t="str">
        <f>VLOOKUP($A209,'Institution Evaluation'!$A$56:$J$346,9,0)&amp;""</f>
        <v/>
      </c>
      <c r="K209" s="10">
        <f t="shared" si="39"/>
        <v>10</v>
      </c>
      <c r="L209" s="124">
        <f>IF($E209="Not Scored", "N/A",IF(AND($D209='Auto Responses'!$J$27,$H209=""),"N/A",IF(AND($D209='Auto Responses'!$J$27,$H209='Auto Responses'!$J$7,),1,IF(AND($D209='Auto Responses'!$J$27,$H209='Auto Responses'!$J$8),0,IF($F209=$G209,1,0)))))</f>
        <v>0</v>
      </c>
      <c r="M209" s="10" t="str">
        <f>VLOOKUP($A209,'Institution Evaluation'!$A$56:$J$346,10,0)&amp;""</f>
        <v>FALSE</v>
      </c>
      <c r="N209" s="10">
        <f t="shared" si="40"/>
        <v>0</v>
      </c>
      <c r="O209" s="124">
        <f t="shared" si="41"/>
        <v>10</v>
      </c>
      <c r="P209" s="124">
        <f t="shared" si="42"/>
        <v>0</v>
      </c>
      <c r="Q209" s="124">
        <f t="shared" si="34"/>
        <v>0</v>
      </c>
      <c r="R209" s="124">
        <f t="shared" si="43"/>
        <v>0</v>
      </c>
      <c r="S209" s="124">
        <f t="shared" si="35"/>
        <v>0</v>
      </c>
      <c r="T209" s="124">
        <f t="shared" si="36"/>
        <v>0</v>
      </c>
      <c r="U209" s="124">
        <f t="shared" si="44"/>
        <v>61</v>
      </c>
      <c r="V209" s="124">
        <f t="shared" si="37"/>
        <v>0</v>
      </c>
    </row>
    <row r="210" spans="1:22" ht="56.1">
      <c r="A210" s="10" t="str">
        <f>Questions!$A210</f>
        <v>HIPA-24</v>
      </c>
      <c r="B210" s="10" t="str">
        <f t="shared" si="38"/>
        <v>HIPA</v>
      </c>
      <c r="C210" s="10" t="str">
        <f>VLOOKUP($A210,Questions!$A$3:$L$333,2,0)&amp;""</f>
        <v>Can the application logs be archived?</v>
      </c>
      <c r="D210" s="10" t="str">
        <f>VLOOKUP($A210,Questions!$A$3:$L$333,11,0)&amp;""</f>
        <v/>
      </c>
      <c r="E210" s="10" t="str">
        <f>VLOOKUP($A210,Questions!$A$3:$L$333,12,0)&amp;""</f>
        <v>Case-specific</v>
      </c>
      <c r="F210" s="10" t="str">
        <f>VLOOKUP($A210,'Institution Evaluation'!$A$56:$J$346,3,0)&amp;""</f>
        <v>Yes</v>
      </c>
      <c r="G210" s="10" t="str">
        <f>VLOOKUP($A210,'Institution Evaluation'!$A$56:$J$346,6,0)&amp;""</f>
        <v>Yes</v>
      </c>
      <c r="H210" s="10" t="str">
        <f>VLOOKUP($A210,'Institution Evaluation'!$A$56:$J$346,7,0)&amp;""</f>
        <v/>
      </c>
      <c r="I210" s="10" t="str">
        <f>VLOOKUP($A210,'Institution Evaluation'!$A$56:$J$346,8,0)&amp;""</f>
        <v>Standard Importance</v>
      </c>
      <c r="J210" s="10" t="str">
        <f>VLOOKUP($A210,'Institution Evaluation'!$A$56:$J$346,9,0)&amp;""</f>
        <v/>
      </c>
      <c r="K210" s="10">
        <f t="shared" si="39"/>
        <v>10</v>
      </c>
      <c r="L210" s="124">
        <f>IF($E210="Not Scored", "N/A",IF(AND($D210='Auto Responses'!$J$27,$H210=""),"N/A",IF(AND($D210='Auto Responses'!$J$27,$H210='Auto Responses'!$J$7,),1,IF(AND($D210='Auto Responses'!$J$27,$H210='Auto Responses'!$J$8),0,IF($F210=$G210,1,0)))))</f>
        <v>1</v>
      </c>
      <c r="M210" s="10" t="str">
        <f>VLOOKUP($A210,'Institution Evaluation'!$A$56:$J$346,10,0)&amp;""</f>
        <v>FALSE</v>
      </c>
      <c r="N210" s="10">
        <f t="shared" si="40"/>
        <v>0</v>
      </c>
      <c r="O210" s="124">
        <f t="shared" si="41"/>
        <v>10</v>
      </c>
      <c r="P210" s="124">
        <f t="shared" si="42"/>
        <v>10</v>
      </c>
      <c r="Q210" s="124">
        <f t="shared" si="34"/>
        <v>0</v>
      </c>
      <c r="R210" s="124">
        <f t="shared" si="43"/>
        <v>0</v>
      </c>
      <c r="S210" s="124">
        <f t="shared" si="35"/>
        <v>0</v>
      </c>
      <c r="T210" s="124">
        <f t="shared" si="36"/>
        <v>0</v>
      </c>
      <c r="U210" s="124">
        <f t="shared" si="44"/>
        <v>61</v>
      </c>
      <c r="V210" s="124">
        <f t="shared" si="37"/>
        <v>0</v>
      </c>
    </row>
    <row r="211" spans="1:22" ht="56.1">
      <c r="A211" s="10" t="str">
        <f>Questions!$A211</f>
        <v>HIPA-25</v>
      </c>
      <c r="B211" s="10" t="str">
        <f t="shared" si="38"/>
        <v>HIPA</v>
      </c>
      <c r="C211" s="10" t="str">
        <f>VLOOKUP($A211,Questions!$A$3:$L$333,2,0)&amp;""</f>
        <v>Can the application logs be saved externally?</v>
      </c>
      <c r="D211" s="10" t="str">
        <f>VLOOKUP($A211,Questions!$A$3:$L$333,11,0)&amp;""</f>
        <v/>
      </c>
      <c r="E211" s="10" t="str">
        <f>VLOOKUP($A211,Questions!$A$3:$L$333,12,0)&amp;""</f>
        <v>Case-specific</v>
      </c>
      <c r="F211" s="10" t="str">
        <f>VLOOKUP($A211,'Institution Evaluation'!$A$56:$J$346,3,0)&amp;""</f>
        <v>Yes</v>
      </c>
      <c r="G211" s="10" t="str">
        <f>VLOOKUP($A211,'Institution Evaluation'!$A$56:$J$346,6,0)&amp;""</f>
        <v>Yes</v>
      </c>
      <c r="H211" s="10" t="str">
        <f>VLOOKUP($A211,'Institution Evaluation'!$A$56:$J$346,7,0)&amp;""</f>
        <v/>
      </c>
      <c r="I211" s="10" t="str">
        <f>VLOOKUP($A211,'Institution Evaluation'!$A$56:$J$346,8,0)&amp;""</f>
        <v>Standard Importance</v>
      </c>
      <c r="J211" s="10" t="str">
        <f>VLOOKUP($A211,'Institution Evaluation'!$A$56:$J$346,9,0)&amp;""</f>
        <v/>
      </c>
      <c r="K211" s="10">
        <f t="shared" si="39"/>
        <v>10</v>
      </c>
      <c r="L211" s="124">
        <f>IF($E211="Not Scored", "N/A",IF(AND($D211='Auto Responses'!$J$27,$H211=""),"N/A",IF(AND($D211='Auto Responses'!$J$27,$H211='Auto Responses'!$J$7,),1,IF(AND($D211='Auto Responses'!$J$27,$H211='Auto Responses'!$J$8),0,IF($F211=$G211,1,0)))))</f>
        <v>1</v>
      </c>
      <c r="M211" s="10" t="str">
        <f>VLOOKUP($A211,'Institution Evaluation'!$A$56:$J$346,10,0)&amp;""</f>
        <v>FALSE</v>
      </c>
      <c r="N211" s="10">
        <f t="shared" si="40"/>
        <v>0</v>
      </c>
      <c r="O211" s="124">
        <f t="shared" si="41"/>
        <v>10</v>
      </c>
      <c r="P211" s="124">
        <f t="shared" si="42"/>
        <v>10</v>
      </c>
      <c r="Q211" s="124">
        <f t="shared" si="34"/>
        <v>0</v>
      </c>
      <c r="R211" s="124">
        <f t="shared" si="43"/>
        <v>0</v>
      </c>
      <c r="S211" s="124">
        <f t="shared" si="35"/>
        <v>0</v>
      </c>
      <c r="T211" s="124">
        <f t="shared" si="36"/>
        <v>0</v>
      </c>
      <c r="U211" s="124">
        <f t="shared" si="44"/>
        <v>61</v>
      </c>
      <c r="V211" s="124">
        <f t="shared" si="37"/>
        <v>0</v>
      </c>
    </row>
    <row r="212" spans="1:22" ht="56.1">
      <c r="A212" s="10" t="str">
        <f>Questions!$A212</f>
        <v>HIPA-26</v>
      </c>
      <c r="B212" s="10" t="str">
        <f t="shared" si="38"/>
        <v>HIPA</v>
      </c>
      <c r="C212" s="10" t="str">
        <f>VLOOKUP($A212,Questions!$A$3:$L$333,2,0)&amp;""</f>
        <v>Do you have a disaster recovery plan and emergency mode operation plan?</v>
      </c>
      <c r="D212" s="10" t="str">
        <f>VLOOKUP($A212,Questions!$A$3:$L$333,11,0)&amp;""</f>
        <v/>
      </c>
      <c r="E212" s="10" t="str">
        <f>VLOOKUP($A212,Questions!$A$3:$L$333,12,0)&amp;""</f>
        <v>Case-specific</v>
      </c>
      <c r="F212" s="10" t="str">
        <f>VLOOKUP($A212,'Institution Evaluation'!$A$56:$J$346,3,0)&amp;""</f>
        <v>Yes</v>
      </c>
      <c r="G212" s="10" t="str">
        <f>VLOOKUP($A212,'Institution Evaluation'!$A$56:$J$346,6,0)&amp;""</f>
        <v>Yes</v>
      </c>
      <c r="H212" s="10" t="str">
        <f>VLOOKUP($A212,'Institution Evaluation'!$A$56:$J$346,7,0)&amp;""</f>
        <v/>
      </c>
      <c r="I212" s="10" t="str">
        <f>VLOOKUP($A212,'Institution Evaluation'!$A$56:$J$346,8,0)&amp;""</f>
        <v>Standard Importance</v>
      </c>
      <c r="J212" s="10" t="str">
        <f>VLOOKUP($A212,'Institution Evaluation'!$A$56:$J$346,9,0)&amp;""</f>
        <v/>
      </c>
      <c r="K212" s="10">
        <f t="shared" si="39"/>
        <v>10</v>
      </c>
      <c r="L212" s="124">
        <f>IF($E212="Not Scored", "N/A",IF(AND($D212='Auto Responses'!$J$27,$H212=""),"N/A",IF(AND($D212='Auto Responses'!$J$27,$H212='Auto Responses'!$J$7,),1,IF(AND($D212='Auto Responses'!$J$27,$H212='Auto Responses'!$J$8),0,IF($F212=$G212,1,0)))))</f>
        <v>1</v>
      </c>
      <c r="M212" s="10" t="str">
        <f>VLOOKUP($A212,'Institution Evaluation'!$A$56:$J$346,10,0)&amp;""</f>
        <v>FALSE</v>
      </c>
      <c r="N212" s="10">
        <f t="shared" si="40"/>
        <v>0</v>
      </c>
      <c r="O212" s="124">
        <f t="shared" si="41"/>
        <v>10</v>
      </c>
      <c r="P212" s="124">
        <f t="shared" si="42"/>
        <v>10</v>
      </c>
      <c r="Q212" s="124">
        <f t="shared" si="34"/>
        <v>0</v>
      </c>
      <c r="R212" s="124">
        <f t="shared" si="43"/>
        <v>0</v>
      </c>
      <c r="S212" s="124">
        <f t="shared" si="35"/>
        <v>0</v>
      </c>
      <c r="T212" s="124">
        <f t="shared" si="36"/>
        <v>0</v>
      </c>
      <c r="U212" s="124">
        <f t="shared" si="44"/>
        <v>61</v>
      </c>
      <c r="V212" s="124">
        <f t="shared" si="37"/>
        <v>0</v>
      </c>
    </row>
    <row r="213" spans="1:22" ht="56.1">
      <c r="A213" s="10" t="str">
        <f>Questions!$A213</f>
        <v>HIPA-27</v>
      </c>
      <c r="B213" s="10" t="str">
        <f t="shared" si="38"/>
        <v>HIPA</v>
      </c>
      <c r="C213" s="10" t="str">
        <f>VLOOKUP($A213,Questions!$A$3:$L$333,2,0)&amp;""</f>
        <v>Can you provide a HIPAA compliance attestation document?</v>
      </c>
      <c r="D213" s="10" t="str">
        <f>VLOOKUP($A213,Questions!$A$3:$L$333,11,0)&amp;""</f>
        <v/>
      </c>
      <c r="E213" s="10" t="str">
        <f>VLOOKUP($A213,Questions!$A$3:$L$333,12,0)&amp;""</f>
        <v>Case-specific</v>
      </c>
      <c r="F213" s="10" t="str">
        <f>VLOOKUP($A213,'Institution Evaluation'!$A$56:$J$346,3,0)&amp;""</f>
        <v>Yes</v>
      </c>
      <c r="G213" s="10" t="str">
        <f>VLOOKUP($A213,'Institution Evaluation'!$A$56:$J$346,6,0)&amp;""</f>
        <v>Yes</v>
      </c>
      <c r="H213" s="10" t="str">
        <f>VLOOKUP($A213,'Institution Evaluation'!$A$56:$J$346,7,0)&amp;""</f>
        <v/>
      </c>
      <c r="I213" s="10" t="str">
        <f>VLOOKUP($A213,'Institution Evaluation'!$A$56:$J$346,8,0)&amp;""</f>
        <v>Standard Importance</v>
      </c>
      <c r="J213" s="10" t="str">
        <f>VLOOKUP($A213,'Institution Evaluation'!$A$56:$J$346,9,0)&amp;""</f>
        <v/>
      </c>
      <c r="K213" s="10">
        <f t="shared" si="39"/>
        <v>10</v>
      </c>
      <c r="L213" s="124">
        <f>IF($E213="Not Scored", "N/A",IF(AND($D213='Auto Responses'!$J$27,$H213=""),"N/A",IF(AND($D213='Auto Responses'!$J$27,$H213='Auto Responses'!$J$7,),1,IF(AND($D213='Auto Responses'!$J$27,$H213='Auto Responses'!$J$8),0,IF($F213=$G213,1,0)))))</f>
        <v>1</v>
      </c>
      <c r="M213" s="10" t="str">
        <f>VLOOKUP($A213,'Institution Evaluation'!$A$56:$J$346,10,0)&amp;""</f>
        <v>FALSE</v>
      </c>
      <c r="N213" s="10">
        <f t="shared" si="40"/>
        <v>0</v>
      </c>
      <c r="O213" s="124">
        <f t="shared" si="41"/>
        <v>10</v>
      </c>
      <c r="P213" s="124">
        <f t="shared" si="42"/>
        <v>10</v>
      </c>
      <c r="Q213" s="124">
        <f t="shared" si="34"/>
        <v>0</v>
      </c>
      <c r="R213" s="124">
        <f t="shared" si="43"/>
        <v>0</v>
      </c>
      <c r="S213" s="124">
        <f t="shared" si="35"/>
        <v>0</v>
      </c>
      <c r="T213" s="124">
        <f t="shared" si="36"/>
        <v>0</v>
      </c>
      <c r="U213" s="124">
        <f t="shared" si="44"/>
        <v>61</v>
      </c>
      <c r="V213" s="124">
        <f t="shared" si="37"/>
        <v>0</v>
      </c>
    </row>
    <row r="214" spans="1:22" ht="56.1">
      <c r="A214" s="10" t="str">
        <f>Questions!$A214</f>
        <v>HIPA-28</v>
      </c>
      <c r="B214" s="10" t="str">
        <f t="shared" si="38"/>
        <v>HIPA</v>
      </c>
      <c r="C214" s="10" t="str">
        <f>VLOOKUP($A214,Questions!$A$3:$L$333,2,0)&amp;""</f>
        <v>Are you willing to enter into a Business Associate Agreement (BAA)?</v>
      </c>
      <c r="D214" s="10" t="str">
        <f>VLOOKUP($A214,Questions!$A$3:$L$333,11,0)&amp;""</f>
        <v/>
      </c>
      <c r="E214" s="10" t="str">
        <f>VLOOKUP($A214,Questions!$A$3:$L$333,12,0)&amp;""</f>
        <v>Case-specific</v>
      </c>
      <c r="F214" s="10" t="str">
        <f>VLOOKUP($A214,'Institution Evaluation'!$A$56:$J$346,3,0)&amp;""</f>
        <v>Yes</v>
      </c>
      <c r="G214" s="10" t="str">
        <f>VLOOKUP($A214,'Institution Evaluation'!$A$56:$J$346,6,0)&amp;""</f>
        <v>Yes</v>
      </c>
      <c r="H214" s="10" t="str">
        <f>VLOOKUP($A214,'Institution Evaluation'!$A$56:$J$346,7,0)&amp;""</f>
        <v/>
      </c>
      <c r="I214" s="10" t="str">
        <f>VLOOKUP($A214,'Institution Evaluation'!$A$56:$J$346,8,0)&amp;""</f>
        <v>Standard Importance</v>
      </c>
      <c r="J214" s="10" t="str">
        <f>VLOOKUP($A214,'Institution Evaluation'!$A$56:$J$346,9,0)&amp;""</f>
        <v/>
      </c>
      <c r="K214" s="10">
        <f t="shared" si="39"/>
        <v>10</v>
      </c>
      <c r="L214" s="124">
        <f>IF($E214="Not Scored", "N/A",IF(AND($D214='Auto Responses'!$J$27,$H214=""),"N/A",IF(AND($D214='Auto Responses'!$J$27,$H214='Auto Responses'!$J$7,),1,IF(AND($D214='Auto Responses'!$J$27,$H214='Auto Responses'!$J$8),0,IF($F214=$G214,1,0)))))</f>
        <v>1</v>
      </c>
      <c r="M214" s="10" t="str">
        <f>VLOOKUP($A214,'Institution Evaluation'!$A$56:$J$346,10,0)&amp;""</f>
        <v>FALSE</v>
      </c>
      <c r="N214" s="10">
        <f t="shared" si="40"/>
        <v>0</v>
      </c>
      <c r="O214" s="124">
        <f t="shared" si="41"/>
        <v>10</v>
      </c>
      <c r="P214" s="124">
        <f t="shared" si="42"/>
        <v>10</v>
      </c>
      <c r="Q214" s="124">
        <f t="shared" si="34"/>
        <v>0</v>
      </c>
      <c r="R214" s="124">
        <f t="shared" si="43"/>
        <v>0</v>
      </c>
      <c r="S214" s="124">
        <f t="shared" si="35"/>
        <v>0</v>
      </c>
      <c r="T214" s="124">
        <f t="shared" si="36"/>
        <v>0</v>
      </c>
      <c r="U214" s="124">
        <f t="shared" si="44"/>
        <v>61</v>
      </c>
      <c r="V214" s="124">
        <f t="shared" si="37"/>
        <v>0</v>
      </c>
    </row>
    <row r="215" spans="1:22" ht="56.1">
      <c r="A215" s="10" t="str">
        <f>Questions!$A215</f>
        <v>HIPA-29</v>
      </c>
      <c r="B215" s="10" t="str">
        <f t="shared" si="38"/>
        <v>HIPA</v>
      </c>
      <c r="C215" s="10" t="str">
        <f>VLOOKUP($A215,Questions!$A$3:$L$333,2,0)&amp;""</f>
        <v>Do your data backup and retention policies and practices meet HIPAA requirements?</v>
      </c>
      <c r="D215" s="10" t="str">
        <f>VLOOKUP($A215,Questions!$A$3:$L$333,11,0)&amp;""</f>
        <v/>
      </c>
      <c r="E215" s="10" t="str">
        <f>VLOOKUP($A215,Questions!$A$3:$L$333,12,0)&amp;""</f>
        <v>Case-specific</v>
      </c>
      <c r="F215" s="10" t="str">
        <f>VLOOKUP($A215,'Institution Evaluation'!$A$56:$J$346,3,0)&amp;""</f>
        <v>Yes</v>
      </c>
      <c r="G215" s="10" t="str">
        <f>VLOOKUP($A215,'Institution Evaluation'!$A$56:$J$346,6,0)&amp;""</f>
        <v>Yes</v>
      </c>
      <c r="H215" s="10" t="str">
        <f>VLOOKUP($A215,'Institution Evaluation'!$A$56:$J$346,7,0)&amp;""</f>
        <v/>
      </c>
      <c r="I215" s="10" t="str">
        <f>VLOOKUP($A215,'Institution Evaluation'!$A$56:$J$346,8,0)&amp;""</f>
        <v>Minor Importance</v>
      </c>
      <c r="J215" s="10" t="str">
        <f>VLOOKUP($A215,'Institution Evaluation'!$A$56:$J$346,9,0)&amp;""</f>
        <v/>
      </c>
      <c r="K215" s="10">
        <f t="shared" si="39"/>
        <v>5</v>
      </c>
      <c r="L215" s="124">
        <f>IF($E215="Not Scored", "N/A",IF(AND($D215='Auto Responses'!$J$27,$H215=""),"N/A",IF(AND($D215='Auto Responses'!$J$27,$H215='Auto Responses'!$J$7,),1,IF(AND($D215='Auto Responses'!$J$27,$H215='Auto Responses'!$J$8),0,IF($F215=$G215,1,0)))))</f>
        <v>1</v>
      </c>
      <c r="M215" s="10" t="str">
        <f>VLOOKUP($A215,'Institution Evaluation'!$A$56:$J$346,10,0)&amp;""</f>
        <v>FALSE</v>
      </c>
      <c r="N215" s="10">
        <f t="shared" si="40"/>
        <v>0</v>
      </c>
      <c r="O215" s="124">
        <f t="shared" si="41"/>
        <v>5</v>
      </c>
      <c r="P215" s="124">
        <f t="shared" si="42"/>
        <v>5</v>
      </c>
      <c r="Q215" s="124">
        <f t="shared" si="34"/>
        <v>0</v>
      </c>
      <c r="R215" s="124">
        <f t="shared" si="43"/>
        <v>0</v>
      </c>
      <c r="S215" s="124">
        <f t="shared" si="35"/>
        <v>0</v>
      </c>
      <c r="T215" s="124">
        <f t="shared" si="36"/>
        <v>0</v>
      </c>
      <c r="U215" s="124">
        <f t="shared" si="44"/>
        <v>61</v>
      </c>
      <c r="V215" s="124">
        <f t="shared" si="37"/>
        <v>0</v>
      </c>
    </row>
    <row r="216" spans="1:22" ht="56.1">
      <c r="A216" s="10" t="str">
        <f>Questions!$A216</f>
        <v>PCID-01</v>
      </c>
      <c r="B216" s="10" t="str">
        <f t="shared" si="38"/>
        <v>PCID</v>
      </c>
      <c r="C216" s="10" t="str">
        <f>VLOOKUP($A216,Questions!$A$3:$L$333,2,0)&amp;""</f>
        <v>Do you have a current, executed within the past year, Attestation of Compliance (AoC) or Report on Compliance (RoC)?*</v>
      </c>
      <c r="D216" s="10" t="str">
        <f>VLOOKUP($A216,Questions!$A$3:$L$333,11,0)&amp;""</f>
        <v/>
      </c>
      <c r="E216" s="10" t="str">
        <f>VLOOKUP($A216,Questions!$A$3:$L$333,12,0)&amp;""</f>
        <v>Case-Specific</v>
      </c>
      <c r="F216" s="10" t="str">
        <f>VLOOKUP($A216,'Institution Evaluation'!$A$56:$J$346,3,0)&amp;""</f>
        <v/>
      </c>
      <c r="G216" s="10" t="str">
        <f>VLOOKUP($A216,'Institution Evaluation'!$A$56:$J$346,6,0)&amp;""</f>
        <v>Yes</v>
      </c>
      <c r="H216" s="10" t="str">
        <f>VLOOKUP($A216,'Institution Evaluation'!$A$56:$J$346,7,0)&amp;""</f>
        <v/>
      </c>
      <c r="I216" s="10" t="str">
        <f>VLOOKUP($A216,'Institution Evaluation'!$A$56:$J$346,8,0)&amp;""</f>
        <v>Critical Importance</v>
      </c>
      <c r="J216" s="10" t="str">
        <f>VLOOKUP($A216,'Institution Evaluation'!$A$56:$J$346,9,0)&amp;""</f>
        <v/>
      </c>
      <c r="K216" s="10">
        <f t="shared" si="39"/>
        <v>20</v>
      </c>
      <c r="L216" s="124">
        <f>IF($E216="Not Scored", "N/A",IF(AND($D216='Auto Responses'!$J$27,$H216=""),"N/A",IF(AND($D216='Auto Responses'!$J$27,$H216='Auto Responses'!$J$7,),1,IF(AND($D216='Auto Responses'!$J$27,$H216='Auto Responses'!$J$8),0,IF($F216=$G216,1,0)))))</f>
        <v>0</v>
      </c>
      <c r="M216" s="10" t="str">
        <f>VLOOKUP($A216,'Institution Evaluation'!$A$56:$J$346,10,0)&amp;""</f>
        <v>FALSE</v>
      </c>
      <c r="N216" s="10">
        <f t="shared" si="40"/>
        <v>1</v>
      </c>
      <c r="O216" s="124">
        <f t="shared" si="41"/>
        <v>20</v>
      </c>
      <c r="P216" s="124">
        <f t="shared" si="42"/>
        <v>0</v>
      </c>
      <c r="Q216" s="124">
        <f t="shared" si="34"/>
        <v>0</v>
      </c>
      <c r="R216" s="124">
        <f t="shared" si="43"/>
        <v>0</v>
      </c>
      <c r="S216" s="124">
        <f t="shared" si="35"/>
        <v>0</v>
      </c>
      <c r="T216" s="124">
        <f t="shared" si="36"/>
        <v>1</v>
      </c>
      <c r="U216" s="124">
        <f t="shared" si="44"/>
        <v>62</v>
      </c>
      <c r="V216" s="124">
        <f t="shared" si="37"/>
        <v>62</v>
      </c>
    </row>
    <row r="217" spans="1:22" ht="56.1">
      <c r="A217" s="10" t="str">
        <f>Questions!$A217</f>
        <v>PCID-02</v>
      </c>
      <c r="B217" s="10" t="str">
        <f t="shared" si="38"/>
        <v>PCID</v>
      </c>
      <c r="C217" s="10" t="str">
        <f>VLOOKUP($A217,Questions!$A$3:$L$333,2,0)&amp;""</f>
        <v>Is the application listed as an approved Payment Application Data Security Standard (PA-DSS) application?*</v>
      </c>
      <c r="D217" s="10" t="str">
        <f>VLOOKUP($A217,Questions!$A$3:$L$333,11,0)&amp;""</f>
        <v/>
      </c>
      <c r="E217" s="10" t="str">
        <f>VLOOKUP($A217,Questions!$A$3:$L$333,12,0)&amp;""</f>
        <v>Case-Specific</v>
      </c>
      <c r="F217" s="10" t="str">
        <f>VLOOKUP($A217,'Institution Evaluation'!$A$56:$J$346,3,0)&amp;""</f>
        <v/>
      </c>
      <c r="G217" s="10" t="str">
        <f>VLOOKUP($A217,'Institution Evaluation'!$A$56:$J$346,6,0)&amp;""</f>
        <v>No</v>
      </c>
      <c r="H217" s="10" t="str">
        <f>VLOOKUP($A217,'Institution Evaluation'!$A$56:$J$346,7,0)&amp;""</f>
        <v/>
      </c>
      <c r="I217" s="10" t="str">
        <f>VLOOKUP($A217,'Institution Evaluation'!$A$56:$J$346,8,0)&amp;""</f>
        <v>Critical Importance</v>
      </c>
      <c r="J217" s="10" t="str">
        <f>VLOOKUP($A217,'Institution Evaluation'!$A$56:$J$346,9,0)&amp;""</f>
        <v/>
      </c>
      <c r="K217" s="10">
        <f t="shared" si="39"/>
        <v>20</v>
      </c>
      <c r="L217" s="124">
        <f>IF($E217="Not Scored", "N/A",IF(AND($D217='Auto Responses'!$J$27,$H217=""),"N/A",IF(AND($D217='Auto Responses'!$J$27,$H217='Auto Responses'!$J$7,),1,IF(AND($D217='Auto Responses'!$J$27,$H217='Auto Responses'!$J$8),0,IF($F217=$G217,1,0)))))</f>
        <v>0</v>
      </c>
      <c r="M217" s="10" t="str">
        <f>VLOOKUP($A217,'Institution Evaluation'!$A$56:$J$346,10,0)&amp;""</f>
        <v>FALSE</v>
      </c>
      <c r="N217" s="10">
        <f t="shared" si="40"/>
        <v>1</v>
      </c>
      <c r="O217" s="124">
        <f t="shared" si="41"/>
        <v>20</v>
      </c>
      <c r="P217" s="124">
        <f t="shared" si="42"/>
        <v>0</v>
      </c>
      <c r="Q217" s="124">
        <f t="shared" si="34"/>
        <v>0</v>
      </c>
      <c r="R217" s="124">
        <f t="shared" si="43"/>
        <v>0</v>
      </c>
      <c r="S217" s="124">
        <f t="shared" si="35"/>
        <v>0</v>
      </c>
      <c r="T217" s="124">
        <f t="shared" si="36"/>
        <v>1</v>
      </c>
      <c r="U217" s="124">
        <f t="shared" si="44"/>
        <v>63</v>
      </c>
      <c r="V217" s="124">
        <f t="shared" si="37"/>
        <v>63</v>
      </c>
    </row>
    <row r="218" spans="1:22" ht="56.1">
      <c r="A218" s="10" t="str">
        <f>Questions!$A218</f>
        <v>PCID-03</v>
      </c>
      <c r="B218" s="10" t="str">
        <f t="shared" si="38"/>
        <v>PCID</v>
      </c>
      <c r="C218" s="10" t="str">
        <f>VLOOKUP($A218,Questions!$A$3:$L$333,2,0)&amp;""</f>
        <v>Does the system or solutions use a third party to collect, store, process, or transmit cardholder (payment/credit/debt card) data?*</v>
      </c>
      <c r="D218" s="10" t="str">
        <f>VLOOKUP($A218,Questions!$A$3:$L$333,11,0)&amp;""</f>
        <v/>
      </c>
      <c r="E218" s="10" t="str">
        <f>VLOOKUP($A218,Questions!$A$3:$L$333,12,0)&amp;""</f>
        <v>Case-Specific</v>
      </c>
      <c r="F218" s="10" t="str">
        <f>VLOOKUP($A218,'Institution Evaluation'!$A$56:$J$346,3,0)&amp;""</f>
        <v/>
      </c>
      <c r="G218" s="10" t="str">
        <f>VLOOKUP($A218,'Institution Evaluation'!$A$56:$J$346,6,0)&amp;""</f>
        <v>No</v>
      </c>
      <c r="H218" s="10" t="str">
        <f>VLOOKUP($A218,'Institution Evaluation'!$A$56:$J$346,7,0)&amp;""</f>
        <v/>
      </c>
      <c r="I218" s="10" t="str">
        <f>VLOOKUP($A218,'Institution Evaluation'!$A$56:$J$346,8,0)&amp;""</f>
        <v>Critical Importance</v>
      </c>
      <c r="J218" s="10" t="str">
        <f>VLOOKUP($A218,'Institution Evaluation'!$A$56:$J$346,9,0)&amp;""</f>
        <v/>
      </c>
      <c r="K218" s="10">
        <f t="shared" si="39"/>
        <v>20</v>
      </c>
      <c r="L218" s="124">
        <f>IF($E218="Not Scored", "N/A",IF(AND($D218='Auto Responses'!$J$27,$H218=""),"N/A",IF(AND($D218='Auto Responses'!$J$27,$H218='Auto Responses'!$J$7,),1,IF(AND($D218='Auto Responses'!$J$27,$H218='Auto Responses'!$J$8),0,IF($F218=$G218,1,0)))))</f>
        <v>0</v>
      </c>
      <c r="M218" s="10" t="str">
        <f>VLOOKUP($A218,'Institution Evaluation'!$A$56:$J$346,10,0)&amp;""</f>
        <v>FALSE</v>
      </c>
      <c r="N218" s="10">
        <f t="shared" si="40"/>
        <v>1</v>
      </c>
      <c r="O218" s="124">
        <f t="shared" si="41"/>
        <v>20</v>
      </c>
      <c r="P218" s="124">
        <f t="shared" si="42"/>
        <v>0</v>
      </c>
      <c r="Q218" s="124">
        <f t="shared" si="34"/>
        <v>0</v>
      </c>
      <c r="R218" s="124">
        <f t="shared" si="43"/>
        <v>0</v>
      </c>
      <c r="S218" s="124">
        <f t="shared" si="35"/>
        <v>0</v>
      </c>
      <c r="T218" s="124">
        <f t="shared" si="36"/>
        <v>1</v>
      </c>
      <c r="U218" s="124">
        <f t="shared" si="44"/>
        <v>64</v>
      </c>
      <c r="V218" s="124">
        <f t="shared" si="37"/>
        <v>64</v>
      </c>
    </row>
    <row r="219" spans="1:22" ht="56.1">
      <c r="A219" s="10" t="str">
        <f>Questions!$A219</f>
        <v>PCID-04</v>
      </c>
      <c r="B219" s="10" t="str">
        <f t="shared" si="38"/>
        <v>PCID</v>
      </c>
      <c r="C219" s="10" t="str">
        <f>VLOOKUP($A219,Questions!$A$3:$L$333,2,0)&amp;""</f>
        <v>Do your systems or solutions store, process, or transmit cardholder (payment/credit/debt card) data?</v>
      </c>
      <c r="D219" s="10" t="str">
        <f>VLOOKUP($A219,Questions!$A$3:$L$333,11,0)&amp;""</f>
        <v/>
      </c>
      <c r="E219" s="10" t="str">
        <f>VLOOKUP($A219,Questions!$A$3:$L$333,12,0)&amp;""</f>
        <v>Case-Specific</v>
      </c>
      <c r="F219" s="10" t="str">
        <f>VLOOKUP($A219,'Institution Evaluation'!$A$56:$J$346,3,0)&amp;""</f>
        <v/>
      </c>
      <c r="G219" s="10" t="str">
        <f>VLOOKUP($A219,'Institution Evaluation'!$A$56:$J$346,6,0)&amp;""</f>
        <v>Yes</v>
      </c>
      <c r="H219" s="10" t="str">
        <f>VLOOKUP($A219,'Institution Evaluation'!$A$56:$J$346,7,0)&amp;""</f>
        <v/>
      </c>
      <c r="I219" s="10" t="str">
        <f>VLOOKUP($A219,'Institution Evaluation'!$A$56:$J$346,8,0)&amp;""</f>
        <v>Standard Importance</v>
      </c>
      <c r="J219" s="10" t="str">
        <f>VLOOKUP($A219,'Institution Evaluation'!$A$56:$J$346,9,0)&amp;""</f>
        <v/>
      </c>
      <c r="K219" s="10">
        <f t="shared" si="39"/>
        <v>10</v>
      </c>
      <c r="L219" s="124">
        <f>IF($E219="Not Scored", "N/A",IF(AND($D219='Auto Responses'!$J$27,$H219=""),"N/A",IF(AND($D219='Auto Responses'!$J$27,$H219='Auto Responses'!$J$7,),1,IF(AND($D219='Auto Responses'!$J$27,$H219='Auto Responses'!$J$8),0,IF($F219=$G219,1,0)))))</f>
        <v>0</v>
      </c>
      <c r="M219" s="10" t="str">
        <f>VLOOKUP($A219,'Institution Evaluation'!$A$56:$J$346,10,0)&amp;""</f>
        <v>FALSE</v>
      </c>
      <c r="N219" s="10">
        <f t="shared" si="40"/>
        <v>0</v>
      </c>
      <c r="O219" s="124">
        <f t="shared" si="41"/>
        <v>10</v>
      </c>
      <c r="P219" s="124">
        <f t="shared" si="42"/>
        <v>0</v>
      </c>
      <c r="Q219" s="124">
        <f t="shared" si="34"/>
        <v>0</v>
      </c>
      <c r="R219" s="124">
        <f t="shared" si="43"/>
        <v>0</v>
      </c>
      <c r="S219" s="124">
        <f t="shared" si="35"/>
        <v>0</v>
      </c>
      <c r="T219" s="124">
        <f t="shared" si="36"/>
        <v>0</v>
      </c>
      <c r="U219" s="124">
        <f t="shared" si="44"/>
        <v>64</v>
      </c>
      <c r="V219" s="124">
        <f t="shared" si="37"/>
        <v>0</v>
      </c>
    </row>
    <row r="220" spans="1:22" ht="56.1">
      <c r="A220" s="10" t="str">
        <f>Questions!$A220</f>
        <v>PCID-05</v>
      </c>
      <c r="B220" s="10" t="str">
        <f t="shared" si="38"/>
        <v>PCID</v>
      </c>
      <c r="C220" s="10" t="str">
        <f>VLOOKUP($A220,Questions!$A$3:$L$333,2,0)&amp;""</f>
        <v>Are you compliant with the Payment Card Industry Data Security Standard (PCI DSS)?</v>
      </c>
      <c r="D220" s="10" t="str">
        <f>VLOOKUP($A220,Questions!$A$3:$L$333,11,0)&amp;""</f>
        <v/>
      </c>
      <c r="E220" s="10" t="str">
        <f>VLOOKUP($A220,Questions!$A$3:$L$333,12,0)&amp;""</f>
        <v>Case-Specific</v>
      </c>
      <c r="F220" s="10" t="str">
        <f>VLOOKUP($A220,'Institution Evaluation'!$A$56:$J$346,3,0)&amp;""</f>
        <v/>
      </c>
      <c r="G220" s="10" t="str">
        <f>VLOOKUP($A220,'Institution Evaluation'!$A$56:$J$346,6,0)&amp;""</f>
        <v>Yes</v>
      </c>
      <c r="H220" s="10" t="str">
        <f>VLOOKUP($A220,'Institution Evaluation'!$A$56:$J$346,7,0)&amp;""</f>
        <v/>
      </c>
      <c r="I220" s="10" t="str">
        <f>VLOOKUP($A220,'Institution Evaluation'!$A$56:$J$346,8,0)&amp;""</f>
        <v>Standard Importance</v>
      </c>
      <c r="J220" s="10" t="str">
        <f>VLOOKUP($A220,'Institution Evaluation'!$A$56:$J$346,9,0)&amp;""</f>
        <v/>
      </c>
      <c r="K220" s="10">
        <f t="shared" si="39"/>
        <v>10</v>
      </c>
      <c r="L220" s="124">
        <f>IF($E220="Not Scored", "N/A",IF(AND($D220='Auto Responses'!$J$27,$H220=""),"N/A",IF(AND($D220='Auto Responses'!$J$27,$H220='Auto Responses'!$J$7,),1,IF(AND($D220='Auto Responses'!$J$27,$H220='Auto Responses'!$J$8),0,IF($F220=$G220,1,0)))))</f>
        <v>0</v>
      </c>
      <c r="M220" s="10" t="str">
        <f>VLOOKUP($A220,'Institution Evaluation'!$A$56:$J$346,10,0)&amp;""</f>
        <v>FALSE</v>
      </c>
      <c r="N220" s="10">
        <f t="shared" si="40"/>
        <v>0</v>
      </c>
      <c r="O220" s="124">
        <f t="shared" si="41"/>
        <v>10</v>
      </c>
      <c r="P220" s="124">
        <f t="shared" si="42"/>
        <v>0</v>
      </c>
      <c r="Q220" s="124">
        <f t="shared" si="34"/>
        <v>0</v>
      </c>
      <c r="R220" s="124">
        <f t="shared" si="43"/>
        <v>0</v>
      </c>
      <c r="S220" s="124">
        <f t="shared" si="35"/>
        <v>0</v>
      </c>
      <c r="T220" s="124">
        <f t="shared" si="36"/>
        <v>0</v>
      </c>
      <c r="U220" s="124">
        <f t="shared" si="44"/>
        <v>64</v>
      </c>
      <c r="V220" s="124">
        <f t="shared" si="37"/>
        <v>0</v>
      </c>
    </row>
    <row r="221" spans="1:22" ht="56.1">
      <c r="A221" s="10" t="str">
        <f>Questions!$A221</f>
        <v>PCID-06</v>
      </c>
      <c r="B221" s="10" t="str">
        <f t="shared" si="38"/>
        <v>PCID</v>
      </c>
      <c r="C221" s="10" t="str">
        <f>VLOOKUP($A221,Questions!$A$3:$L$333,2,0)&amp;""</f>
        <v>Are you classified as a service provider?</v>
      </c>
      <c r="D221" s="10" t="str">
        <f>VLOOKUP($A221,Questions!$A$3:$L$333,11,0)&amp;""</f>
        <v/>
      </c>
      <c r="E221" s="10" t="str">
        <f>VLOOKUP($A221,Questions!$A$3:$L$333,12,0)&amp;""</f>
        <v>Case-Specific</v>
      </c>
      <c r="F221" s="10" t="str">
        <f>VLOOKUP($A221,'Institution Evaluation'!$A$56:$J$346,3,0)&amp;""</f>
        <v/>
      </c>
      <c r="G221" s="10" t="str">
        <f>VLOOKUP($A221,'Institution Evaluation'!$A$56:$J$346,6,0)&amp;""</f>
        <v>Yes</v>
      </c>
      <c r="H221" s="10" t="str">
        <f>VLOOKUP($A221,'Institution Evaluation'!$A$56:$J$346,7,0)&amp;""</f>
        <v/>
      </c>
      <c r="I221" s="10" t="str">
        <f>VLOOKUP($A221,'Institution Evaluation'!$A$56:$J$346,8,0)&amp;""</f>
        <v>Standard Importance</v>
      </c>
      <c r="J221" s="10" t="str">
        <f>VLOOKUP($A221,'Institution Evaluation'!$A$56:$J$346,9,0)&amp;""</f>
        <v/>
      </c>
      <c r="K221" s="10">
        <f t="shared" si="39"/>
        <v>10</v>
      </c>
      <c r="L221" s="124">
        <f>IF($E221="Not Scored", "N/A",IF(AND($D221='Auto Responses'!$J$27,$H221=""),"N/A",IF(AND($D221='Auto Responses'!$J$27,$H221='Auto Responses'!$J$7,),1,IF(AND($D221='Auto Responses'!$J$27,$H221='Auto Responses'!$J$8),0,IF($F221=$G221,1,0)))))</f>
        <v>0</v>
      </c>
      <c r="M221" s="10" t="str">
        <f>VLOOKUP($A221,'Institution Evaluation'!$A$56:$J$346,10,0)&amp;""</f>
        <v>FALSE</v>
      </c>
      <c r="N221" s="10">
        <f t="shared" si="40"/>
        <v>0</v>
      </c>
      <c r="O221" s="124">
        <f t="shared" si="41"/>
        <v>10</v>
      </c>
      <c r="P221" s="124">
        <f t="shared" si="42"/>
        <v>0</v>
      </c>
      <c r="Q221" s="124">
        <f t="shared" si="34"/>
        <v>0</v>
      </c>
      <c r="R221" s="124">
        <f t="shared" si="43"/>
        <v>0</v>
      </c>
      <c r="S221" s="124">
        <f t="shared" si="35"/>
        <v>0</v>
      </c>
      <c r="T221" s="124">
        <f t="shared" si="36"/>
        <v>0</v>
      </c>
      <c r="U221" s="124">
        <f t="shared" si="44"/>
        <v>64</v>
      </c>
      <c r="V221" s="124">
        <f t="shared" si="37"/>
        <v>0</v>
      </c>
    </row>
    <row r="222" spans="1:22" ht="56.1">
      <c r="A222" s="10" t="str">
        <f>Questions!$A222</f>
        <v>PCID-07</v>
      </c>
      <c r="B222" s="10" t="str">
        <f t="shared" si="38"/>
        <v>PCID</v>
      </c>
      <c r="C222" s="10" t="str">
        <f>VLOOKUP($A222,Questions!$A$3:$L$333,2,0)&amp;""</f>
        <v>Are you on the list of Visa approved service providers?</v>
      </c>
      <c r="D222" s="10" t="str">
        <f>VLOOKUP($A222,Questions!$A$3:$L$333,11,0)&amp;""</f>
        <v/>
      </c>
      <c r="E222" s="10" t="str">
        <f>VLOOKUP($A222,Questions!$A$3:$L$333,12,0)&amp;""</f>
        <v>Case-Specific</v>
      </c>
      <c r="F222" s="10" t="str">
        <f>VLOOKUP($A222,'Institution Evaluation'!$A$56:$J$346,3,0)&amp;""</f>
        <v/>
      </c>
      <c r="G222" s="10" t="str">
        <f>VLOOKUP($A222,'Institution Evaluation'!$A$56:$J$346,6,0)&amp;""</f>
        <v>Yes</v>
      </c>
      <c r="H222" s="10" t="str">
        <f>VLOOKUP($A222,'Institution Evaluation'!$A$56:$J$346,7,0)&amp;""</f>
        <v/>
      </c>
      <c r="I222" s="10" t="str">
        <f>VLOOKUP($A222,'Institution Evaluation'!$A$56:$J$346,8,0)&amp;""</f>
        <v>Standard Importance</v>
      </c>
      <c r="J222" s="10" t="str">
        <f>VLOOKUP($A222,'Institution Evaluation'!$A$56:$J$346,9,0)&amp;""</f>
        <v/>
      </c>
      <c r="K222" s="10">
        <f t="shared" si="39"/>
        <v>10</v>
      </c>
      <c r="L222" s="124">
        <f>IF($E222="Not Scored", "N/A",IF(AND($D222='Auto Responses'!$J$27,$H222=""),"N/A",IF(AND($D222='Auto Responses'!$J$27,$H222='Auto Responses'!$J$7,),1,IF(AND($D222='Auto Responses'!$J$27,$H222='Auto Responses'!$J$8),0,IF($F222=$G222,1,0)))))</f>
        <v>0</v>
      </c>
      <c r="M222" s="10" t="str">
        <f>VLOOKUP($A222,'Institution Evaluation'!$A$56:$J$346,10,0)&amp;""</f>
        <v>FALSE</v>
      </c>
      <c r="N222" s="10">
        <f t="shared" si="40"/>
        <v>0</v>
      </c>
      <c r="O222" s="124">
        <f t="shared" si="41"/>
        <v>10</v>
      </c>
      <c r="P222" s="124">
        <f t="shared" si="42"/>
        <v>0</v>
      </c>
      <c r="Q222" s="124">
        <f t="shared" si="34"/>
        <v>0</v>
      </c>
      <c r="R222" s="124">
        <f t="shared" si="43"/>
        <v>0</v>
      </c>
      <c r="S222" s="124">
        <f t="shared" si="35"/>
        <v>0</v>
      </c>
      <c r="T222" s="124">
        <f t="shared" si="36"/>
        <v>0</v>
      </c>
      <c r="U222" s="124">
        <f t="shared" si="44"/>
        <v>64</v>
      </c>
      <c r="V222" s="124">
        <f t="shared" si="37"/>
        <v>0</v>
      </c>
    </row>
    <row r="223" spans="1:22" ht="56.1">
      <c r="A223" s="10" t="str">
        <f>Questions!$A223</f>
        <v>PCID-08</v>
      </c>
      <c r="B223" s="10" t="str">
        <f t="shared" si="38"/>
        <v>PCID</v>
      </c>
      <c r="C223" s="10" t="str">
        <f>VLOOKUP($A223,Questions!$A$3:$L$333,2,0)&amp;""</f>
        <v>Are you classified as a merchant? If so, what level (1, 2, 3, 4)?</v>
      </c>
      <c r="D223" s="10" t="str">
        <f>VLOOKUP($A223,Questions!$A$3:$L$333,11,0)&amp;""</f>
        <v/>
      </c>
      <c r="E223" s="10" t="str">
        <f>VLOOKUP($A223,Questions!$A$3:$L$333,12,0)&amp;""</f>
        <v>Case-Specific</v>
      </c>
      <c r="F223" s="10" t="str">
        <f>VLOOKUP($A223,'Institution Evaluation'!$A$56:$J$346,3,0)&amp;""</f>
        <v/>
      </c>
      <c r="G223" s="10" t="str">
        <f>VLOOKUP($A223,'Institution Evaluation'!$A$56:$J$346,6,0)&amp;""</f>
        <v>Yes</v>
      </c>
      <c r="H223" s="10" t="str">
        <f>VLOOKUP($A223,'Institution Evaluation'!$A$56:$J$346,7,0)&amp;""</f>
        <v/>
      </c>
      <c r="I223" s="10" t="str">
        <f>VLOOKUP($A223,'Institution Evaluation'!$A$56:$J$346,8,0)&amp;""</f>
        <v>Standard Importance</v>
      </c>
      <c r="J223" s="10" t="str">
        <f>VLOOKUP($A223,'Institution Evaluation'!$A$56:$J$346,9,0)&amp;""</f>
        <v/>
      </c>
      <c r="K223" s="10">
        <f t="shared" si="39"/>
        <v>10</v>
      </c>
      <c r="L223" s="124">
        <f>IF($E223="Not Scored", "N/A",IF(AND($D223='Auto Responses'!$J$27,$H223=""),"N/A",IF(AND($D223='Auto Responses'!$J$27,$H223='Auto Responses'!$J$7,),1,IF(AND($D223='Auto Responses'!$J$27,$H223='Auto Responses'!$J$8),0,IF($F223=$G223,1,0)))))</f>
        <v>0</v>
      </c>
      <c r="M223" s="10" t="str">
        <f>VLOOKUP($A223,'Institution Evaluation'!$A$56:$J$346,10,0)&amp;""</f>
        <v>FALSE</v>
      </c>
      <c r="N223" s="10">
        <f t="shared" si="40"/>
        <v>0</v>
      </c>
      <c r="O223" s="124">
        <f t="shared" si="41"/>
        <v>10</v>
      </c>
      <c r="P223" s="124">
        <f t="shared" si="42"/>
        <v>0</v>
      </c>
      <c r="Q223" s="124">
        <f t="shared" si="34"/>
        <v>0</v>
      </c>
      <c r="R223" s="124">
        <f t="shared" si="43"/>
        <v>0</v>
      </c>
      <c r="S223" s="124">
        <f t="shared" si="35"/>
        <v>0</v>
      </c>
      <c r="T223" s="124">
        <f t="shared" si="36"/>
        <v>0</v>
      </c>
      <c r="U223" s="124">
        <f t="shared" si="44"/>
        <v>64</v>
      </c>
      <c r="V223" s="124">
        <f t="shared" si="37"/>
        <v>0</v>
      </c>
    </row>
    <row r="224" spans="1:22" ht="56.1">
      <c r="A224" s="10" t="str">
        <f>Questions!$A224</f>
        <v>PCID-09</v>
      </c>
      <c r="B224" s="10" t="str">
        <f t="shared" si="38"/>
        <v>PCID</v>
      </c>
      <c r="C224" s="10" t="str">
        <f>VLOOKUP($A224,Questions!$A$3:$L$333,2,0)&amp;""</f>
        <v>Describe the architecture employed by the system to verify and authorize credit card transactions.</v>
      </c>
      <c r="D224" s="10" t="str">
        <f>VLOOKUP($A224,Questions!$A$3:$L$333,11,0)&amp;""</f>
        <v>Neutral until evaluated</v>
      </c>
      <c r="E224" s="10" t="str">
        <f>VLOOKUP($A224,Questions!$A$3:$L$333,12,0)&amp;""</f>
        <v>Case-Specific</v>
      </c>
      <c r="F224" s="10" t="str">
        <f>VLOOKUP($A224,'Institution Evaluation'!$A$56:$J$346,3,0)&amp;""</f>
        <v/>
      </c>
      <c r="G224" s="10" t="str">
        <f>VLOOKUP($A224,'Institution Evaluation'!$A$56:$J$346,6,0)&amp;""</f>
        <v>Yes</v>
      </c>
      <c r="H224" s="10" t="str">
        <f>VLOOKUP($A224,'Institution Evaluation'!$A$56:$J$346,7,0)&amp;""</f>
        <v/>
      </c>
      <c r="I224" s="10" t="str">
        <f>VLOOKUP($A224,'Institution Evaluation'!$A$56:$J$346,8,0)&amp;""</f>
        <v>Minor Importance</v>
      </c>
      <c r="J224" s="10" t="str">
        <f>VLOOKUP($A224,'Institution Evaluation'!$A$56:$J$346,9,0)&amp;""</f>
        <v/>
      </c>
      <c r="K224" s="10">
        <f t="shared" si="39"/>
        <v>5</v>
      </c>
      <c r="L224" s="124" t="str">
        <f>IF($E224="Not Scored", "N/A",IF(AND($D224='Auto Responses'!$J$27,$H224=""),"N/A",IF(AND($D224='Auto Responses'!$J$27,$H224='Auto Responses'!$J$7,),1,IF(AND($D224='Auto Responses'!$J$27,$H224='Auto Responses'!$J$8),0,IF($F224=$G224,1,0)))))</f>
        <v>N/A</v>
      </c>
      <c r="M224" s="10" t="str">
        <f>VLOOKUP($A224,'Institution Evaluation'!$A$56:$J$346,10,0)&amp;""</f>
        <v>FALSE</v>
      </c>
      <c r="N224" s="10">
        <f t="shared" si="40"/>
        <v>0</v>
      </c>
      <c r="O224" s="124">
        <f t="shared" si="41"/>
        <v>5</v>
      </c>
      <c r="P224" s="124" t="str">
        <f t="shared" si="42"/>
        <v>N/A</v>
      </c>
      <c r="Q224" s="124">
        <f t="shared" si="34"/>
        <v>0</v>
      </c>
      <c r="R224" s="124">
        <f t="shared" si="43"/>
        <v>0</v>
      </c>
      <c r="S224" s="124">
        <f t="shared" si="35"/>
        <v>0</v>
      </c>
      <c r="T224" s="124">
        <f t="shared" si="36"/>
        <v>0</v>
      </c>
      <c r="U224" s="124">
        <f t="shared" si="44"/>
        <v>64</v>
      </c>
      <c r="V224" s="124">
        <f t="shared" si="37"/>
        <v>0</v>
      </c>
    </row>
    <row r="225" spans="1:22" ht="56.1">
      <c r="A225" s="10" t="str">
        <f>Questions!$A225</f>
        <v>PCID-10</v>
      </c>
      <c r="B225" s="10" t="str">
        <f t="shared" si="38"/>
        <v>PCID</v>
      </c>
      <c r="C225" s="10" t="str">
        <f>VLOOKUP($A225,Questions!$A$3:$L$333,2,0)&amp;""</f>
        <v>What payment processors/gateways does the system support?</v>
      </c>
      <c r="D225" s="10" t="str">
        <f>VLOOKUP($A225,Questions!$A$3:$L$333,11,0)&amp;""</f>
        <v/>
      </c>
      <c r="E225" s="10" t="str">
        <f>VLOOKUP($A225,Questions!$A$3:$L$333,12,0)&amp;""</f>
        <v>Case-Specific</v>
      </c>
      <c r="F225" s="10" t="str">
        <f>VLOOKUP($A225,'Institution Evaluation'!$A$56:$J$346,3,0)&amp;""</f>
        <v/>
      </c>
      <c r="G225" s="10" t="str">
        <f>VLOOKUP($A225,'Institution Evaluation'!$A$56:$J$346,6,0)&amp;""</f>
        <v>Yes</v>
      </c>
      <c r="H225" s="10" t="str">
        <f>VLOOKUP($A225,'Institution Evaluation'!$A$56:$J$346,7,0)&amp;""</f>
        <v/>
      </c>
      <c r="I225" s="10" t="str">
        <f>VLOOKUP($A225,'Institution Evaluation'!$A$56:$J$346,8,0)&amp;""</f>
        <v>Minor Importance</v>
      </c>
      <c r="J225" s="10" t="str">
        <f>VLOOKUP($A225,'Institution Evaluation'!$A$56:$J$346,9,0)&amp;""</f>
        <v/>
      </c>
      <c r="K225" s="10">
        <f t="shared" si="39"/>
        <v>5</v>
      </c>
      <c r="L225" s="124">
        <f>IF($E225="Not Scored", "N/A",IF(AND($D225='Auto Responses'!$J$27,$H225=""),"N/A",IF(AND($D225='Auto Responses'!$J$27,$H225='Auto Responses'!$J$7,),1,IF(AND($D225='Auto Responses'!$J$27,$H225='Auto Responses'!$J$8),0,IF($F225=$G225,1,0)))))</f>
        <v>0</v>
      </c>
      <c r="M225" s="10" t="str">
        <f>VLOOKUP($A225,'Institution Evaluation'!$A$56:$J$346,10,0)&amp;""</f>
        <v>FALSE</v>
      </c>
      <c r="N225" s="10">
        <f t="shared" si="40"/>
        <v>0</v>
      </c>
      <c r="O225" s="124">
        <f t="shared" si="41"/>
        <v>5</v>
      </c>
      <c r="P225" s="124">
        <f t="shared" si="42"/>
        <v>0</v>
      </c>
      <c r="Q225" s="124">
        <f t="shared" si="34"/>
        <v>0</v>
      </c>
      <c r="R225" s="124">
        <f t="shared" si="43"/>
        <v>0</v>
      </c>
      <c r="S225" s="124">
        <f t="shared" si="35"/>
        <v>0</v>
      </c>
      <c r="T225" s="124">
        <f t="shared" si="36"/>
        <v>0</v>
      </c>
      <c r="U225" s="124">
        <f t="shared" si="44"/>
        <v>64</v>
      </c>
      <c r="V225" s="124">
        <f t="shared" si="37"/>
        <v>0</v>
      </c>
    </row>
    <row r="226" spans="1:22" ht="56.1">
      <c r="A226" s="10" t="str">
        <f>Questions!$A226</f>
        <v>PCID-11</v>
      </c>
      <c r="B226" s="10" t="str">
        <f t="shared" si="38"/>
        <v>PCID</v>
      </c>
      <c r="C226" s="10" t="str">
        <f>VLOOKUP($A226,Questions!$A$3:$L$333,2,0)&amp;""</f>
        <v>Can the application be installed in a PCI DSS–compliant manner?</v>
      </c>
      <c r="D226" s="10" t="str">
        <f>VLOOKUP($A226,Questions!$A$3:$L$333,11,0)&amp;""</f>
        <v/>
      </c>
      <c r="E226" s="10" t="str">
        <f>VLOOKUP($A226,Questions!$A$3:$L$333,12,0)&amp;""</f>
        <v>Case-Specific</v>
      </c>
      <c r="F226" s="10" t="str">
        <f>VLOOKUP($A226,'Institution Evaluation'!$A$56:$J$346,3,0)&amp;""</f>
        <v/>
      </c>
      <c r="G226" s="10" t="str">
        <f>VLOOKUP($A226,'Institution Evaluation'!$A$56:$J$346,6,0)&amp;""</f>
        <v>Yes</v>
      </c>
      <c r="H226" s="10" t="str">
        <f>VLOOKUP($A226,'Institution Evaluation'!$A$56:$J$346,7,0)&amp;""</f>
        <v/>
      </c>
      <c r="I226" s="10" t="str">
        <f>VLOOKUP($A226,'Institution Evaluation'!$A$56:$J$346,8,0)&amp;""</f>
        <v>Minor Importance</v>
      </c>
      <c r="J226" s="10" t="str">
        <f>VLOOKUP($A226,'Institution Evaluation'!$A$56:$J$346,9,0)&amp;""</f>
        <v/>
      </c>
      <c r="K226" s="10">
        <f t="shared" si="39"/>
        <v>5</v>
      </c>
      <c r="L226" s="124">
        <f>IF($E226="Not Scored", "N/A",IF(AND($D226='Auto Responses'!$J$27,$H226=""),"N/A",IF(AND($D226='Auto Responses'!$J$27,$H226='Auto Responses'!$J$7,),1,IF(AND($D226='Auto Responses'!$J$27,$H226='Auto Responses'!$J$8),0,IF($F226=$G226,1,0)))))</f>
        <v>0</v>
      </c>
      <c r="M226" s="10" t="str">
        <f>VLOOKUP($A226,'Institution Evaluation'!$A$56:$J$346,10,0)&amp;""</f>
        <v>FALSE</v>
      </c>
      <c r="N226" s="10">
        <f t="shared" si="40"/>
        <v>0</v>
      </c>
      <c r="O226" s="124">
        <f t="shared" si="41"/>
        <v>5</v>
      </c>
      <c r="P226" s="124">
        <f t="shared" si="42"/>
        <v>0</v>
      </c>
      <c r="Q226" s="124">
        <f t="shared" si="34"/>
        <v>0</v>
      </c>
      <c r="R226" s="124">
        <f t="shared" si="43"/>
        <v>0</v>
      </c>
      <c r="S226" s="124">
        <f t="shared" si="35"/>
        <v>0</v>
      </c>
      <c r="T226" s="124">
        <f t="shared" si="36"/>
        <v>0</v>
      </c>
      <c r="U226" s="124">
        <f t="shared" si="44"/>
        <v>64</v>
      </c>
      <c r="V226" s="124">
        <f t="shared" si="37"/>
        <v>0</v>
      </c>
    </row>
    <row r="227" spans="1:22" ht="69.95">
      <c r="A227" s="10" t="str">
        <f>Questions!$A227</f>
        <v>PCID-12</v>
      </c>
      <c r="B227" s="10" t="str">
        <f t="shared" si="38"/>
        <v>PCID</v>
      </c>
      <c r="C227" s="10" t="str">
        <f>VLOOKUP($A227,Questions!$A$3:$L$333,2,0)&amp;""</f>
        <v>Include documentation describing the system's abilities to comply with the PCI DSS and any features or capabilities of the system that must be added or changed in order to operate in compliance with the standards.</v>
      </c>
      <c r="D227" s="10" t="str">
        <f>VLOOKUP($A227,Questions!$A$3:$L$333,11,0)&amp;""</f>
        <v/>
      </c>
      <c r="E227" s="10" t="str">
        <f>VLOOKUP($A227,Questions!$A$3:$L$333,12,0)&amp;""</f>
        <v>Case-Specific</v>
      </c>
      <c r="F227" s="10" t="str">
        <f>VLOOKUP($A227,'Institution Evaluation'!$A$56:$J$346,3,0)&amp;""</f>
        <v/>
      </c>
      <c r="G227" s="10" t="str">
        <f>VLOOKUP($A227,'Institution Evaluation'!$A$56:$J$346,6,0)&amp;""</f>
        <v>Yes</v>
      </c>
      <c r="H227" s="10" t="str">
        <f>VLOOKUP($A227,'Institution Evaluation'!$A$56:$J$346,7,0)&amp;""</f>
        <v/>
      </c>
      <c r="I227" s="10" t="str">
        <f>VLOOKUP($A227,'Institution Evaluation'!$A$56:$J$346,8,0)&amp;""</f>
        <v>Minor Importance</v>
      </c>
      <c r="J227" s="10" t="str">
        <f>VLOOKUP($A227,'Institution Evaluation'!$A$56:$J$346,9,0)&amp;""</f>
        <v/>
      </c>
      <c r="K227" s="10">
        <f t="shared" si="39"/>
        <v>5</v>
      </c>
      <c r="L227" s="124">
        <f>IF($E227="Not Scored", "N/A",IF(AND($D227='Auto Responses'!$J$27,$H227=""),"N/A",IF(AND($D227='Auto Responses'!$J$27,$H227='Auto Responses'!$J$7,),1,IF(AND($D227='Auto Responses'!$J$27,$H227='Auto Responses'!$J$8),0,IF($F227=$G227,1,0)))))</f>
        <v>0</v>
      </c>
      <c r="M227" s="10" t="str">
        <f>VLOOKUP($A227,'Institution Evaluation'!$A$56:$J$346,10,0)&amp;""</f>
        <v>FALSE</v>
      </c>
      <c r="N227" s="10">
        <f t="shared" si="40"/>
        <v>0</v>
      </c>
      <c r="O227" s="124">
        <f t="shared" si="41"/>
        <v>5</v>
      </c>
      <c r="P227" s="124">
        <f t="shared" si="42"/>
        <v>0</v>
      </c>
      <c r="Q227" s="124">
        <f t="shared" si="34"/>
        <v>0</v>
      </c>
      <c r="R227" s="124">
        <f t="shared" si="43"/>
        <v>0</v>
      </c>
      <c r="S227" s="124">
        <f t="shared" si="35"/>
        <v>0</v>
      </c>
      <c r="T227" s="124">
        <f t="shared" si="36"/>
        <v>0</v>
      </c>
      <c r="U227" s="124">
        <f t="shared" si="44"/>
        <v>64</v>
      </c>
      <c r="V227" s="124">
        <f t="shared" si="37"/>
        <v>0</v>
      </c>
    </row>
    <row r="228" spans="1:22" ht="56.1">
      <c r="A228" s="10" t="str">
        <f>Questions!$A228</f>
        <v>OPEM-01</v>
      </c>
      <c r="B228" s="10" t="str">
        <f t="shared" si="38"/>
        <v>OPEM</v>
      </c>
      <c r="C228" s="10" t="str">
        <f>VLOOKUP($A228,Questions!$A$3:$L$333,2,0)&amp;""</f>
        <v>Do you support role-based access control (RBAC) for system administrators?</v>
      </c>
      <c r="D228" s="10" t="str">
        <f>VLOOKUP($A228,Questions!$A$3:$L$333,11,0)&amp;""</f>
        <v/>
      </c>
      <c r="E228" s="10" t="str">
        <f>VLOOKUP($A228,Questions!$A$3:$L$333,12,0)&amp;""</f>
        <v>Case-Specific</v>
      </c>
      <c r="F228" s="10" t="str">
        <f>VLOOKUP($A228,'Institution Evaluation'!$A$56:$J$346,3,0)&amp;""</f>
        <v>Yes</v>
      </c>
      <c r="G228" s="10" t="str">
        <f>VLOOKUP($A228,'Institution Evaluation'!$A$56:$J$346,6,0)&amp;""</f>
        <v>Yes</v>
      </c>
      <c r="H228" s="10" t="str">
        <f>VLOOKUP($A228,'Institution Evaluation'!$A$56:$J$346,7,0)&amp;""</f>
        <v/>
      </c>
      <c r="I228" s="10" t="str">
        <f>VLOOKUP($A228,'Institution Evaluation'!$A$56:$J$346,8,0)&amp;""</f>
        <v>Standard Importance</v>
      </c>
      <c r="J228" s="10" t="str">
        <f>VLOOKUP($A228,'Institution Evaluation'!$A$56:$J$346,9,0)&amp;""</f>
        <v/>
      </c>
      <c r="K228" s="10">
        <f t="shared" si="39"/>
        <v>10</v>
      </c>
      <c r="L228" s="124">
        <f>IF($E228="Not Scored", "N/A",IF(AND($D228='Auto Responses'!$J$27,$H228=""),"N/A",IF(AND($D228='Auto Responses'!$J$27,$H228='Auto Responses'!$J$7,),1,IF(AND($D228='Auto Responses'!$J$27,$H228='Auto Responses'!$J$8),0,IF($F228=$G228,1,0)))))</f>
        <v>1</v>
      </c>
      <c r="M228" s="10" t="str">
        <f>VLOOKUP($A228,'Institution Evaluation'!$A$56:$J$346,10,0)&amp;""</f>
        <v>FALSE</v>
      </c>
      <c r="N228" s="10">
        <f t="shared" si="40"/>
        <v>0</v>
      </c>
      <c r="O228" s="124">
        <f t="shared" si="41"/>
        <v>10</v>
      </c>
      <c r="P228" s="124">
        <f t="shared" si="42"/>
        <v>10</v>
      </c>
      <c r="Q228" s="124">
        <f t="shared" si="34"/>
        <v>0</v>
      </c>
      <c r="R228" s="124">
        <f t="shared" si="43"/>
        <v>0</v>
      </c>
      <c r="S228" s="124">
        <f t="shared" si="35"/>
        <v>0</v>
      </c>
      <c r="T228" s="124">
        <f t="shared" si="36"/>
        <v>0</v>
      </c>
      <c r="U228" s="124">
        <f t="shared" si="44"/>
        <v>64</v>
      </c>
      <c r="V228" s="124">
        <f t="shared" si="37"/>
        <v>0</v>
      </c>
    </row>
    <row r="229" spans="1:22" ht="56.1">
      <c r="A229" s="10" t="str">
        <f>Questions!$A229</f>
        <v>OPEM-02</v>
      </c>
      <c r="B229" s="10" t="str">
        <f t="shared" si="38"/>
        <v>OPEM</v>
      </c>
      <c r="C229" s="10" t="str">
        <f>VLOOKUP($A229,Questions!$A$3:$L$333,2,0)&amp;""</f>
        <v>Can your employees access customer systems remotely?</v>
      </c>
      <c r="D229" s="10" t="str">
        <f>VLOOKUP($A229,Questions!$A$3:$L$333,11,0)&amp;""</f>
        <v/>
      </c>
      <c r="E229" s="10" t="str">
        <f>VLOOKUP($A229,Questions!$A$3:$L$333,12,0)&amp;""</f>
        <v>Case-Specific</v>
      </c>
      <c r="F229" s="10" t="str">
        <f>VLOOKUP($A229,'Institution Evaluation'!$A$56:$J$346,3,0)&amp;""</f>
        <v>No</v>
      </c>
      <c r="G229" s="10" t="str">
        <f>VLOOKUP($A229,'Institution Evaluation'!$A$56:$J$346,6,0)&amp;""</f>
        <v>No</v>
      </c>
      <c r="H229" s="10" t="str">
        <f>VLOOKUP($A229,'Institution Evaluation'!$A$56:$J$346,7,0)&amp;""</f>
        <v/>
      </c>
      <c r="I229" s="10" t="str">
        <f>VLOOKUP($A229,'Institution Evaluation'!$A$56:$J$346,8,0)&amp;""</f>
        <v>Standard Importance</v>
      </c>
      <c r="J229" s="10" t="str">
        <f>VLOOKUP($A229,'Institution Evaluation'!$A$56:$J$346,9,0)&amp;""</f>
        <v/>
      </c>
      <c r="K229" s="10">
        <f t="shared" si="39"/>
        <v>10</v>
      </c>
      <c r="L229" s="124">
        <f>IF($E229="Not Scored", "N/A",IF(AND($D229='Auto Responses'!$J$27,$H229=""),"N/A",IF(AND($D229='Auto Responses'!$J$27,$H229='Auto Responses'!$J$7,),1,IF(AND($D229='Auto Responses'!$J$27,$H229='Auto Responses'!$J$8),0,IF($F229=$G229,1,0)))))</f>
        <v>1</v>
      </c>
      <c r="M229" s="10" t="str">
        <f>VLOOKUP($A229,'Institution Evaluation'!$A$56:$J$346,10,0)&amp;""</f>
        <v>FALSE</v>
      </c>
      <c r="N229" s="10">
        <f t="shared" si="40"/>
        <v>0</v>
      </c>
      <c r="O229" s="124">
        <f t="shared" si="41"/>
        <v>10</v>
      </c>
      <c r="P229" s="124">
        <f t="shared" si="42"/>
        <v>10</v>
      </c>
      <c r="Q229" s="124">
        <f t="shared" si="34"/>
        <v>0</v>
      </c>
      <c r="R229" s="124">
        <f t="shared" si="43"/>
        <v>0</v>
      </c>
      <c r="S229" s="124">
        <f t="shared" si="35"/>
        <v>0</v>
      </c>
      <c r="T229" s="124">
        <f t="shared" si="36"/>
        <v>0</v>
      </c>
      <c r="U229" s="124">
        <f t="shared" si="44"/>
        <v>64</v>
      </c>
      <c r="V229" s="124">
        <f t="shared" si="37"/>
        <v>0</v>
      </c>
    </row>
    <row r="230" spans="1:22" ht="56.1">
      <c r="A230" s="10" t="str">
        <f>Questions!$A230</f>
        <v>OPEM-03</v>
      </c>
      <c r="B230" s="10" t="str">
        <f t="shared" si="38"/>
        <v>OPEM</v>
      </c>
      <c r="C230" s="10" t="str">
        <f>VLOOKUP($A230,Questions!$A$3:$L$333,2,0)&amp;""</f>
        <v>Can you provide overall system and/or application architecture diagrams including a full description of the data communications architecture for all components of the system?</v>
      </c>
      <c r="D230" s="10" t="str">
        <f>VLOOKUP($A230,Questions!$A$3:$L$333,11,0)&amp;""</f>
        <v/>
      </c>
      <c r="E230" s="10" t="str">
        <f>VLOOKUP($A230,Questions!$A$3:$L$333,12,0)&amp;""</f>
        <v>Case-Specific</v>
      </c>
      <c r="F230" s="10" t="str">
        <f>VLOOKUP($A230,'Institution Evaluation'!$A$56:$J$346,3,0)&amp;""</f>
        <v>Yes</v>
      </c>
      <c r="G230" s="10" t="str">
        <f>VLOOKUP($A230,'Institution Evaluation'!$A$56:$J$346,6,0)&amp;""</f>
        <v>Yes</v>
      </c>
      <c r="H230" s="10" t="str">
        <f>VLOOKUP($A230,'Institution Evaluation'!$A$56:$J$346,7,0)&amp;""</f>
        <v/>
      </c>
      <c r="I230" s="10" t="str">
        <f>VLOOKUP($A230,'Institution Evaluation'!$A$56:$J$346,8,0)&amp;""</f>
        <v>Standard Importance</v>
      </c>
      <c r="J230" s="10" t="str">
        <f>VLOOKUP($A230,'Institution Evaluation'!$A$56:$J$346,9,0)&amp;""</f>
        <v/>
      </c>
      <c r="K230" s="10">
        <f t="shared" si="39"/>
        <v>10</v>
      </c>
      <c r="L230" s="124">
        <f>IF($E230="Not Scored", "N/A",IF(AND($D230='Auto Responses'!$J$27,$H230=""),"N/A",IF(AND($D230='Auto Responses'!$J$27,$H230='Auto Responses'!$J$7,),1,IF(AND($D230='Auto Responses'!$J$27,$H230='Auto Responses'!$J$8),0,IF($F230=$G230,1,0)))))</f>
        <v>1</v>
      </c>
      <c r="M230" s="10" t="str">
        <f>VLOOKUP($A230,'Institution Evaluation'!$A$56:$J$346,10,0)&amp;""</f>
        <v>FALSE</v>
      </c>
      <c r="N230" s="10">
        <f t="shared" si="40"/>
        <v>0</v>
      </c>
      <c r="O230" s="124">
        <f t="shared" si="41"/>
        <v>10</v>
      </c>
      <c r="P230" s="124">
        <f t="shared" si="42"/>
        <v>10</v>
      </c>
      <c r="Q230" s="124">
        <f t="shared" si="34"/>
        <v>0</v>
      </c>
      <c r="R230" s="124">
        <f t="shared" si="43"/>
        <v>0</v>
      </c>
      <c r="S230" s="124">
        <f t="shared" si="35"/>
        <v>0</v>
      </c>
      <c r="T230" s="124">
        <f t="shared" si="36"/>
        <v>0</v>
      </c>
      <c r="U230" s="124">
        <f t="shared" si="44"/>
        <v>64</v>
      </c>
      <c r="V230" s="124">
        <f t="shared" si="37"/>
        <v>0</v>
      </c>
    </row>
    <row r="231" spans="1:22" ht="56.1">
      <c r="A231" s="10" t="str">
        <f>Questions!$A231</f>
        <v>OPEM-04</v>
      </c>
      <c r="B231" s="10" t="str">
        <f t="shared" si="38"/>
        <v>OPEM</v>
      </c>
      <c r="C231" s="10" t="str">
        <f>VLOOKUP($A231,Questions!$A$3:$L$333,2,0)&amp;""</f>
        <v>Do you require remote management of the system?</v>
      </c>
      <c r="D231" s="10" t="str">
        <f>VLOOKUP($A231,Questions!$A$3:$L$333,11,0)&amp;""</f>
        <v/>
      </c>
      <c r="E231" s="10" t="str">
        <f>VLOOKUP($A231,Questions!$A$3:$L$333,12,0)&amp;""</f>
        <v>Case-Specific</v>
      </c>
      <c r="F231" s="10" t="str">
        <f>VLOOKUP($A231,'Institution Evaluation'!$A$56:$J$346,3,0)&amp;""</f>
        <v>Yes</v>
      </c>
      <c r="G231" s="10" t="str">
        <f>VLOOKUP($A231,'Institution Evaluation'!$A$56:$J$346,6,0)&amp;""</f>
        <v>No</v>
      </c>
      <c r="H231" s="10" t="str">
        <f>VLOOKUP($A231,'Institution Evaluation'!$A$56:$J$346,7,0)&amp;""</f>
        <v/>
      </c>
      <c r="I231" s="10" t="str">
        <f>VLOOKUP($A231,'Institution Evaluation'!$A$56:$J$346,8,0)&amp;""</f>
        <v>Standard Importance</v>
      </c>
      <c r="J231" s="10" t="str">
        <f>VLOOKUP($A231,'Institution Evaluation'!$A$56:$J$346,9,0)&amp;""</f>
        <v/>
      </c>
      <c r="K231" s="10">
        <f t="shared" si="39"/>
        <v>10</v>
      </c>
      <c r="L231" s="124">
        <f>IF($E231="Not Scored", "N/A",IF(AND($D231='Auto Responses'!$J$27,$H231=""),"N/A",IF(AND($D231='Auto Responses'!$J$27,$H231='Auto Responses'!$J$7,),1,IF(AND($D231='Auto Responses'!$J$27,$H231='Auto Responses'!$J$8),0,IF($F231=$G231,1,0)))))</f>
        <v>0</v>
      </c>
      <c r="M231" s="10" t="str">
        <f>VLOOKUP($A231,'Institution Evaluation'!$A$56:$J$346,10,0)&amp;""</f>
        <v>FALSE</v>
      </c>
      <c r="N231" s="10">
        <f t="shared" si="40"/>
        <v>0</v>
      </c>
      <c r="O231" s="124">
        <f t="shared" si="41"/>
        <v>10</v>
      </c>
      <c r="P231" s="124">
        <f t="shared" si="42"/>
        <v>0</v>
      </c>
      <c r="Q231" s="124">
        <f t="shared" si="34"/>
        <v>0</v>
      </c>
      <c r="R231" s="124">
        <f t="shared" si="43"/>
        <v>0</v>
      </c>
      <c r="S231" s="124">
        <f t="shared" si="35"/>
        <v>0</v>
      </c>
      <c r="T231" s="124">
        <f t="shared" si="36"/>
        <v>0</v>
      </c>
      <c r="U231" s="124">
        <f t="shared" si="44"/>
        <v>64</v>
      </c>
      <c r="V231" s="124">
        <f t="shared" si="37"/>
        <v>0</v>
      </c>
    </row>
    <row r="232" spans="1:22" ht="56.1">
      <c r="A232" s="10" t="str">
        <f>Questions!$A232</f>
        <v>OPEM-05</v>
      </c>
      <c r="B232" s="10" t="str">
        <f t="shared" si="38"/>
        <v>OPEM</v>
      </c>
      <c r="C232" s="10" t="str">
        <f>VLOOKUP($A232,Questions!$A$3:$L$333,2,0)&amp;""</f>
        <v>Are your remote actions and changes logged or otherwise visible to the campus? (IF YES to OPAP-06)</v>
      </c>
      <c r="D232" s="10" t="str">
        <f>VLOOKUP($A232,Questions!$A$3:$L$333,11,0)&amp;""</f>
        <v/>
      </c>
      <c r="E232" s="10" t="str">
        <f>VLOOKUP($A232,Questions!$A$3:$L$333,12,0)&amp;""</f>
        <v>Case-Specific</v>
      </c>
      <c r="F232" s="10" t="str">
        <f>VLOOKUP($A232,'Institution Evaluation'!$A$56:$J$346,3,0)&amp;""</f>
        <v>Yes</v>
      </c>
      <c r="G232" s="10" t="str">
        <f>VLOOKUP($A232,'Institution Evaluation'!$A$56:$J$346,6,0)&amp;""</f>
        <v>Yes</v>
      </c>
      <c r="H232" s="10" t="str">
        <f>VLOOKUP($A232,'Institution Evaluation'!$A$56:$J$346,7,0)&amp;""</f>
        <v/>
      </c>
      <c r="I232" s="10" t="str">
        <f>VLOOKUP($A232,'Institution Evaluation'!$A$56:$J$346,8,0)&amp;""</f>
        <v>Standard Importance</v>
      </c>
      <c r="J232" s="10" t="str">
        <f>VLOOKUP($A232,'Institution Evaluation'!$A$56:$J$346,9,0)&amp;""</f>
        <v/>
      </c>
      <c r="K232" s="10">
        <f t="shared" si="39"/>
        <v>10</v>
      </c>
      <c r="L232" s="124">
        <f>IF($E232="Not Scored", "N/A",IF(AND($D232='Auto Responses'!$J$27,$H232=""),"N/A",IF(AND($D232='Auto Responses'!$J$27,$H232='Auto Responses'!$J$7,),1,IF(AND($D232='Auto Responses'!$J$27,$H232='Auto Responses'!$J$8),0,IF($F232=$G232,1,0)))))</f>
        <v>1</v>
      </c>
      <c r="M232" s="10" t="str">
        <f>VLOOKUP($A232,'Institution Evaluation'!$A$56:$J$346,10,0)&amp;""</f>
        <v>FALSE</v>
      </c>
      <c r="N232" s="10">
        <f t="shared" si="40"/>
        <v>0</v>
      </c>
      <c r="O232" s="124">
        <f t="shared" si="41"/>
        <v>10</v>
      </c>
      <c r="P232" s="124">
        <f t="shared" si="42"/>
        <v>10</v>
      </c>
      <c r="Q232" s="124">
        <f t="shared" si="34"/>
        <v>0</v>
      </c>
      <c r="R232" s="124">
        <f t="shared" si="43"/>
        <v>0</v>
      </c>
      <c r="S232" s="124">
        <f t="shared" si="35"/>
        <v>0</v>
      </c>
      <c r="T232" s="124">
        <f t="shared" si="36"/>
        <v>0</v>
      </c>
      <c r="U232" s="124">
        <f t="shared" si="44"/>
        <v>64</v>
      </c>
      <c r="V232" s="124">
        <f t="shared" si="37"/>
        <v>0</v>
      </c>
    </row>
    <row r="233" spans="1:22" ht="56.1">
      <c r="A233" s="10" t="str">
        <f>Questions!$A233</f>
        <v>OPEM-06</v>
      </c>
      <c r="B233" s="10" t="str">
        <f t="shared" si="38"/>
        <v>OPEM</v>
      </c>
      <c r="C233" s="10" t="str">
        <f>VLOOKUP($A233,Questions!$A$3:$L$333,2,0)&amp;""</f>
        <v>If you maintain remote access to the system, will you handle data in a FERPA-compliant manner?</v>
      </c>
      <c r="D233" s="10" t="str">
        <f>VLOOKUP($A233,Questions!$A$3:$L$333,11,0)&amp;""</f>
        <v/>
      </c>
      <c r="E233" s="10" t="str">
        <f>VLOOKUP($A233,Questions!$A$3:$L$333,12,0)&amp;""</f>
        <v>Case-Specific</v>
      </c>
      <c r="F233" s="10" t="str">
        <f>VLOOKUP($A233,'Institution Evaluation'!$A$56:$J$346,3,0)&amp;""</f>
        <v>Yes</v>
      </c>
      <c r="G233" s="10" t="str">
        <f>VLOOKUP($A233,'Institution Evaluation'!$A$56:$J$346,6,0)&amp;""</f>
        <v>Yes</v>
      </c>
      <c r="H233" s="10" t="str">
        <f>VLOOKUP($A233,'Institution Evaluation'!$A$56:$J$346,7,0)&amp;""</f>
        <v/>
      </c>
      <c r="I233" s="10" t="str">
        <f>VLOOKUP($A233,'Institution Evaluation'!$A$56:$J$346,8,0)&amp;""</f>
        <v>Standard Importance</v>
      </c>
      <c r="J233" s="10" t="str">
        <f>VLOOKUP($A233,'Institution Evaluation'!$A$56:$J$346,9,0)&amp;""</f>
        <v/>
      </c>
      <c r="K233" s="10">
        <f t="shared" si="39"/>
        <v>10</v>
      </c>
      <c r="L233" s="124">
        <f>IF($E233="Not Scored", "N/A",IF(AND($D233='Auto Responses'!$J$27,$H233=""),"N/A",IF(AND($D233='Auto Responses'!$J$27,$H233='Auto Responses'!$J$7,),1,IF(AND($D233='Auto Responses'!$J$27,$H233='Auto Responses'!$J$8),0,IF($F233=$G233,1,0)))))</f>
        <v>1</v>
      </c>
      <c r="M233" s="10" t="str">
        <f>VLOOKUP($A233,'Institution Evaluation'!$A$56:$J$346,10,0)&amp;""</f>
        <v>FALSE</v>
      </c>
      <c r="N233" s="10">
        <f t="shared" si="40"/>
        <v>0</v>
      </c>
      <c r="O233" s="124">
        <f t="shared" si="41"/>
        <v>10</v>
      </c>
      <c r="P233" s="124">
        <f t="shared" si="42"/>
        <v>10</v>
      </c>
      <c r="Q233" s="124">
        <f t="shared" si="34"/>
        <v>0</v>
      </c>
      <c r="R233" s="124">
        <f t="shared" si="43"/>
        <v>0</v>
      </c>
      <c r="S233" s="124">
        <f t="shared" si="35"/>
        <v>0</v>
      </c>
      <c r="T233" s="124">
        <f t="shared" si="36"/>
        <v>0</v>
      </c>
      <c r="U233" s="124">
        <f t="shared" si="44"/>
        <v>64</v>
      </c>
      <c r="V233" s="124">
        <f t="shared" si="37"/>
        <v>0</v>
      </c>
    </row>
    <row r="234" spans="1:22" ht="56.1">
      <c r="A234" s="10" t="str">
        <f>Questions!$A234</f>
        <v>OPEM-07</v>
      </c>
      <c r="B234" s="10" t="str">
        <f t="shared" si="38"/>
        <v>OPEM</v>
      </c>
      <c r="C234" s="10" t="str">
        <f>VLOOKUP($A234,Questions!$A$3:$L$333,2,0)&amp;""</f>
        <v>Do you support campus status monitoring through SNMPv3 or other means?</v>
      </c>
      <c r="D234" s="10" t="str">
        <f>VLOOKUP($A234,Questions!$A$3:$L$333,11,0)&amp;""</f>
        <v/>
      </c>
      <c r="E234" s="10" t="str">
        <f>VLOOKUP($A234,Questions!$A$3:$L$333,12,0)&amp;""</f>
        <v>Case-Specific</v>
      </c>
      <c r="F234" s="10" t="str">
        <f>VLOOKUP($A234,'Institution Evaluation'!$A$56:$J$346,3,0)&amp;""</f>
        <v>Yes</v>
      </c>
      <c r="G234" s="10" t="str">
        <f>VLOOKUP($A234,'Institution Evaluation'!$A$56:$J$346,6,0)&amp;""</f>
        <v>Yes</v>
      </c>
      <c r="H234" s="10" t="str">
        <f>VLOOKUP($A234,'Institution Evaluation'!$A$56:$J$346,7,0)&amp;""</f>
        <v/>
      </c>
      <c r="I234" s="10" t="str">
        <f>VLOOKUP($A234,'Institution Evaluation'!$A$56:$J$346,8,0)&amp;""</f>
        <v>Standard Importance</v>
      </c>
      <c r="J234" s="10" t="str">
        <f>VLOOKUP($A234,'Institution Evaluation'!$A$56:$J$346,9,0)&amp;""</f>
        <v/>
      </c>
      <c r="K234" s="10">
        <f t="shared" si="39"/>
        <v>10</v>
      </c>
      <c r="L234" s="124">
        <f>IF($E234="Not Scored", "N/A",IF(AND($D234='Auto Responses'!$J$27,$H234=""),"N/A",IF(AND($D234='Auto Responses'!$J$27,$H234='Auto Responses'!$J$7,),1,IF(AND($D234='Auto Responses'!$J$27,$H234='Auto Responses'!$J$8),0,IF($F234=$G234,1,0)))))</f>
        <v>1</v>
      </c>
      <c r="M234" s="10" t="str">
        <f>VLOOKUP($A234,'Institution Evaluation'!$A$56:$J$346,10,0)&amp;""</f>
        <v>FALSE</v>
      </c>
      <c r="N234" s="10">
        <f t="shared" si="40"/>
        <v>0</v>
      </c>
      <c r="O234" s="124">
        <f t="shared" si="41"/>
        <v>10</v>
      </c>
      <c r="P234" s="124">
        <f t="shared" si="42"/>
        <v>10</v>
      </c>
      <c r="Q234" s="124">
        <f t="shared" si="34"/>
        <v>0</v>
      </c>
      <c r="R234" s="124">
        <f t="shared" si="43"/>
        <v>0</v>
      </c>
      <c r="S234" s="124">
        <f t="shared" si="35"/>
        <v>0</v>
      </c>
      <c r="T234" s="124">
        <f t="shared" si="36"/>
        <v>0</v>
      </c>
      <c r="U234" s="124">
        <f t="shared" si="44"/>
        <v>64</v>
      </c>
      <c r="V234" s="124">
        <f t="shared" si="37"/>
        <v>0</v>
      </c>
    </row>
    <row r="235" spans="1:22" ht="56.1">
      <c r="A235" s="10" t="str">
        <f>Questions!$A235</f>
        <v>OPEM-08</v>
      </c>
      <c r="B235" s="10" t="str">
        <f t="shared" si="38"/>
        <v>OPEM</v>
      </c>
      <c r="C235" s="10" t="str">
        <f>VLOOKUP($A235,Questions!$A$3:$L$333,2,0)&amp;""</f>
        <v>Describe or provide a reference to any other safeguards used to monitor for malicious activity.</v>
      </c>
      <c r="D235" s="10" t="str">
        <f>VLOOKUP($A235,Questions!$A$3:$L$333,11,0)&amp;""</f>
        <v>Neutral until evaluated</v>
      </c>
      <c r="E235" s="10" t="str">
        <f>VLOOKUP($A235,Questions!$A$3:$L$333,12,0)&amp;""</f>
        <v>Case-Specific</v>
      </c>
      <c r="F235" s="10" t="str">
        <f>VLOOKUP($A235,'Institution Evaluation'!$A$56:$J$346,3,0)&amp;""</f>
        <v/>
      </c>
      <c r="G235" s="10" t="str">
        <f>VLOOKUP($A235,'Institution Evaluation'!$A$56:$J$346,6,0)&amp;""</f>
        <v/>
      </c>
      <c r="H235" s="10" t="str">
        <f>VLOOKUP($A235,'Institution Evaluation'!$A$56:$J$346,7,0)&amp;""</f>
        <v/>
      </c>
      <c r="I235" s="10" t="str">
        <f>VLOOKUP($A235,'Institution Evaluation'!$A$56:$J$346,8,0)&amp;""</f>
        <v>Standard Importance</v>
      </c>
      <c r="J235" s="10" t="str">
        <f>VLOOKUP($A235,'Institution Evaluation'!$A$56:$J$346,9,0)&amp;""</f>
        <v/>
      </c>
      <c r="K235" s="10">
        <f t="shared" si="39"/>
        <v>10</v>
      </c>
      <c r="L235" s="124" t="str">
        <f>IF($E235="Not Scored", "N/A",IF(AND($D235='Auto Responses'!$J$27,$H235=""),"N/A",IF(AND($D235='Auto Responses'!$J$27,$H235='Auto Responses'!$J$7,),1,IF(AND($D235='Auto Responses'!$J$27,$H235='Auto Responses'!$J$8),0,IF($F235=$G235,1,0)))))</f>
        <v>N/A</v>
      </c>
      <c r="M235" s="10" t="str">
        <f>VLOOKUP($A235,'Institution Evaluation'!$A$56:$J$346,10,0)&amp;""</f>
        <v>FALSE</v>
      </c>
      <c r="N235" s="10">
        <f t="shared" si="40"/>
        <v>0</v>
      </c>
      <c r="O235" s="124">
        <f t="shared" si="41"/>
        <v>10</v>
      </c>
      <c r="P235" s="124" t="str">
        <f t="shared" si="42"/>
        <v>N/A</v>
      </c>
      <c r="Q235" s="124">
        <f t="shared" si="34"/>
        <v>0</v>
      </c>
      <c r="R235" s="124">
        <f t="shared" si="43"/>
        <v>0</v>
      </c>
      <c r="S235" s="124">
        <f t="shared" si="35"/>
        <v>0</v>
      </c>
      <c r="T235" s="124">
        <f t="shared" si="36"/>
        <v>0</v>
      </c>
      <c r="U235" s="124">
        <f t="shared" si="44"/>
        <v>64</v>
      </c>
      <c r="V235" s="124">
        <f t="shared" si="37"/>
        <v>0</v>
      </c>
    </row>
    <row r="236" spans="1:22" ht="56.1">
      <c r="A236" s="10" t="str">
        <f>Questions!$A236</f>
        <v>OPEM-09</v>
      </c>
      <c r="B236" s="10" t="str">
        <f t="shared" si="38"/>
        <v>OPEM</v>
      </c>
      <c r="C236" s="10" t="str">
        <f>VLOOKUP($A236,Questions!$A$3:$L$333,2,0)&amp;""</f>
        <v>Describe how long your organization has conducted business in this area.</v>
      </c>
      <c r="D236" s="10" t="str">
        <f>VLOOKUP($A236,Questions!$A$3:$L$333,11,0)&amp;""</f>
        <v>Neutral until evaluated</v>
      </c>
      <c r="E236" s="10" t="str">
        <f>VLOOKUP($A236,Questions!$A$3:$L$333,12,0)&amp;""</f>
        <v>Case-Specific</v>
      </c>
      <c r="F236" s="10" t="str">
        <f>VLOOKUP($A236,'Institution Evaluation'!$A$56:$J$346,3,0)&amp;""</f>
        <v/>
      </c>
      <c r="G236" s="10" t="str">
        <f>VLOOKUP($A236,'Institution Evaluation'!$A$56:$J$346,6,0)&amp;""</f>
        <v/>
      </c>
      <c r="H236" s="10" t="str">
        <f>VLOOKUP($A236,'Institution Evaluation'!$A$56:$J$346,7,0)&amp;""</f>
        <v/>
      </c>
      <c r="I236" s="10" t="str">
        <f>VLOOKUP($A236,'Institution Evaluation'!$A$56:$J$346,8,0)&amp;""</f>
        <v>Minor Importance</v>
      </c>
      <c r="J236" s="10" t="str">
        <f>VLOOKUP($A236,'Institution Evaluation'!$A$56:$J$346,9,0)&amp;""</f>
        <v/>
      </c>
      <c r="K236" s="10">
        <f t="shared" si="39"/>
        <v>5</v>
      </c>
      <c r="L236" s="124" t="str">
        <f>IF($E236="Not Scored", "N/A",IF(AND($D236='Auto Responses'!$J$27,$H236=""),"N/A",IF(AND($D236='Auto Responses'!$J$27,$H236='Auto Responses'!$J$7,),1,IF(AND($D236='Auto Responses'!$J$27,$H236='Auto Responses'!$J$8),0,IF($F236=$G236,1,0)))))</f>
        <v>N/A</v>
      </c>
      <c r="M236" s="10" t="str">
        <f>VLOOKUP($A236,'Institution Evaluation'!$A$56:$J$346,10,0)&amp;""</f>
        <v>FALSE</v>
      </c>
      <c r="N236" s="10">
        <f t="shared" si="40"/>
        <v>0</v>
      </c>
      <c r="O236" s="124">
        <f t="shared" si="41"/>
        <v>5</v>
      </c>
      <c r="P236" s="124" t="str">
        <f t="shared" si="42"/>
        <v>N/A</v>
      </c>
      <c r="Q236" s="124">
        <f t="shared" si="34"/>
        <v>0</v>
      </c>
      <c r="R236" s="124">
        <f t="shared" si="43"/>
        <v>0</v>
      </c>
      <c r="S236" s="124">
        <f t="shared" si="35"/>
        <v>0</v>
      </c>
      <c r="T236" s="124">
        <f t="shared" si="36"/>
        <v>0</v>
      </c>
      <c r="U236" s="124">
        <f t="shared" si="44"/>
        <v>64</v>
      </c>
      <c r="V236" s="124">
        <f t="shared" si="37"/>
        <v>0</v>
      </c>
    </row>
    <row r="237" spans="1:22" ht="56.1">
      <c r="A237" s="10" t="str">
        <f>Questions!$A237</f>
        <v>OPEM-10</v>
      </c>
      <c r="B237" s="10" t="str">
        <f t="shared" si="38"/>
        <v>OPEM</v>
      </c>
      <c r="C237" s="10" t="str">
        <f>VLOOKUP($A237,Questions!$A$3:$L$333,2,0)&amp;""</f>
        <v>Do you have existing higher education customers?</v>
      </c>
      <c r="D237" s="10" t="str">
        <f>VLOOKUP($A237,Questions!$A$3:$L$333,11,0)&amp;""</f>
        <v/>
      </c>
      <c r="E237" s="10" t="str">
        <f>VLOOKUP($A237,Questions!$A$3:$L$333,12,0)&amp;""</f>
        <v>Case-Specific</v>
      </c>
      <c r="F237" s="10" t="str">
        <f>VLOOKUP($A237,'Institution Evaluation'!$A$56:$J$346,3,0)&amp;""</f>
        <v>No</v>
      </c>
      <c r="G237" s="10" t="str">
        <f>VLOOKUP($A237,'Institution Evaluation'!$A$56:$J$346,6,0)&amp;""</f>
        <v>Yes</v>
      </c>
      <c r="H237" s="10" t="str">
        <f>VLOOKUP($A237,'Institution Evaluation'!$A$56:$J$346,7,0)&amp;""</f>
        <v/>
      </c>
      <c r="I237" s="10" t="str">
        <f>VLOOKUP($A237,'Institution Evaluation'!$A$56:$J$346,8,0)&amp;""</f>
        <v>Minor Importance</v>
      </c>
      <c r="J237" s="10" t="str">
        <f>VLOOKUP($A237,'Institution Evaluation'!$A$56:$J$346,9,0)&amp;""</f>
        <v/>
      </c>
      <c r="K237" s="10">
        <f t="shared" si="39"/>
        <v>5</v>
      </c>
      <c r="L237" s="124">
        <f>IF($E237="Not Scored", "N/A",IF(AND($D237='Auto Responses'!$J$27,$H237=""),"N/A",IF(AND($D237='Auto Responses'!$J$27,$H237='Auto Responses'!$J$7,),1,IF(AND($D237='Auto Responses'!$J$27,$H237='Auto Responses'!$J$8),0,IF($F237=$G237,1,0)))))</f>
        <v>0</v>
      </c>
      <c r="M237" s="10" t="str">
        <f>VLOOKUP($A237,'Institution Evaluation'!$A$56:$J$346,10,0)&amp;""</f>
        <v>FALSE</v>
      </c>
      <c r="N237" s="10">
        <f t="shared" si="40"/>
        <v>0</v>
      </c>
      <c r="O237" s="124">
        <f t="shared" si="41"/>
        <v>5</v>
      </c>
      <c r="P237" s="124">
        <f t="shared" si="42"/>
        <v>0</v>
      </c>
      <c r="Q237" s="124">
        <f t="shared" ref="Q237" si="45">IF(M237="TRUE",1,0)</f>
        <v>0</v>
      </c>
      <c r="R237" s="124">
        <f t="shared" si="43"/>
        <v>0</v>
      </c>
      <c r="S237" s="124">
        <f t="shared" ref="S237" si="46">IF(Q237=0,0,R237)</f>
        <v>0</v>
      </c>
      <c r="T237" s="124">
        <f t="shared" ref="T237" si="47">IF(N237=1,1,0)</f>
        <v>0</v>
      </c>
      <c r="U237" s="124">
        <f t="shared" si="44"/>
        <v>64</v>
      </c>
      <c r="V237" s="124">
        <f t="shared" ref="V237" si="48">IF(T237=0,0,U237)</f>
        <v>0</v>
      </c>
    </row>
    <row r="238" spans="1:22" ht="56.1">
      <c r="A238" s="10" t="str">
        <f>Questions!$A238</f>
        <v>PRGN-01</v>
      </c>
      <c r="B238" s="10" t="str">
        <f t="shared" si="38"/>
        <v>PRGN</v>
      </c>
      <c r="C238" s="10" t="str">
        <f>VLOOKUP($A238,Questions!$A$3:$L$333,2,0)&amp;""</f>
        <v>Does your solution process FERPA-related data?</v>
      </c>
      <c r="D238" s="10" t="str">
        <f>VLOOKUP($A238,Questions!$A$3:$L$333,11,0)&amp;""</f>
        <v>NA</v>
      </c>
      <c r="E238" s="10" t="str">
        <f>VLOOKUP($A238,Questions!$A$3:$L$333,12,0)&amp;""</f>
        <v>Not scored</v>
      </c>
      <c r="F238" s="10" t="str">
        <f>VLOOKUP($A238,'Privacy Analyst Evaluation'!$A$46:$J$120,3,0)&amp;""</f>
        <v>Yes</v>
      </c>
      <c r="G238" s="10" t="str">
        <f>VLOOKUP($A238,'Privacy Analyst Evaluation'!$A$46:$J$120,6,0)&amp;""</f>
        <v/>
      </c>
      <c r="H238" s="10" t="str">
        <f>VLOOKUP($A238,'Privacy Analyst Evaluation'!$A$46:$J$120,7,0)&amp;""</f>
        <v/>
      </c>
      <c r="I238" s="10" t="str">
        <f>VLOOKUP($A238,'Privacy Analyst Evaluation'!$A$46:$J$120,8,0)&amp;""</f>
        <v/>
      </c>
      <c r="J238" s="10" t="str">
        <f>VLOOKUP($A238,'Privacy Analyst Evaluation'!$A$46:$J$120,9,0)&amp;""</f>
        <v/>
      </c>
      <c r="K238" s="10">
        <f t="shared" si="39"/>
        <v>10</v>
      </c>
      <c r="L238" s="124" t="str">
        <f>IF($E238="Not Scored", "N/A",IF(AND($D238='Auto Responses'!$J$27,$H238=""),"N/A",IF(AND($D238='Auto Responses'!$J$27,$H238='Auto Responses'!$J$7,),1,IF(AND($D238='Auto Responses'!$J$27,$H238='Auto Responses'!$J$8),0,IF($F238=$G238,1,0)))))</f>
        <v>N/A</v>
      </c>
      <c r="M238" s="10" t="str">
        <f>VLOOKUP($A238,'Privacy Analyst Evaluation'!$A$46:$J$120,10,0)&amp;""</f>
        <v>FALSE</v>
      </c>
      <c r="N238" s="10">
        <f t="shared" si="40"/>
        <v>0</v>
      </c>
      <c r="O238" s="124" t="str">
        <f t="shared" si="41"/>
        <v>N/A</v>
      </c>
      <c r="P238" s="124" t="str">
        <f t="shared" si="42"/>
        <v>N/A</v>
      </c>
      <c r="Q238" s="124">
        <f t="shared" si="34"/>
        <v>0</v>
      </c>
      <c r="R238" s="124">
        <f t="shared" si="43"/>
        <v>0</v>
      </c>
      <c r="S238" s="124">
        <f t="shared" si="35"/>
        <v>0</v>
      </c>
      <c r="T238" s="124">
        <f t="shared" si="36"/>
        <v>0</v>
      </c>
      <c r="U238" s="124">
        <f t="shared" si="44"/>
        <v>64</v>
      </c>
      <c r="V238" s="124">
        <f t="shared" si="37"/>
        <v>0</v>
      </c>
    </row>
    <row r="239" spans="1:22" ht="56.1">
      <c r="A239" s="10" t="str">
        <f>Questions!$A239</f>
        <v>PRGN-02</v>
      </c>
      <c r="B239" s="10" t="str">
        <f t="shared" si="38"/>
        <v>PRGN</v>
      </c>
      <c r="C239" s="10" t="str">
        <f>VLOOKUP($A239,Questions!$A$3:$L$333,2,0)&amp;""</f>
        <v>Does your solution process GDPR-related or PIPL-related data?</v>
      </c>
      <c r="D239" s="10" t="str">
        <f>VLOOKUP($A239,Questions!$A$3:$L$333,11,0)&amp;""</f>
        <v>NA</v>
      </c>
      <c r="E239" s="10" t="str">
        <f>VLOOKUP($A239,Questions!$A$3:$L$333,12,0)&amp;""</f>
        <v>Not scored</v>
      </c>
      <c r="F239" s="10" t="str">
        <f>VLOOKUP($A239,'Privacy Analyst Evaluation'!$A$46:$J$120,3,0)&amp;""</f>
        <v>No</v>
      </c>
      <c r="G239" s="10" t="str">
        <f>VLOOKUP($A239,'Privacy Analyst Evaluation'!$A$46:$J$120,6,0)&amp;""</f>
        <v/>
      </c>
      <c r="H239" s="10" t="str">
        <f>VLOOKUP($A239,'Privacy Analyst Evaluation'!$A$46:$J$120,7,0)&amp;""</f>
        <v/>
      </c>
      <c r="I239" s="10" t="str">
        <f>VLOOKUP($A239,'Privacy Analyst Evaluation'!$A$46:$J$120,8,0)&amp;""</f>
        <v/>
      </c>
      <c r="J239" s="10" t="str">
        <f>VLOOKUP($A239,'Privacy Analyst Evaluation'!$A$46:$J$120,9,0)&amp;""</f>
        <v/>
      </c>
      <c r="K239" s="10">
        <f t="shared" si="39"/>
        <v>10</v>
      </c>
      <c r="L239" s="124" t="str">
        <f>IF($E239="Not Scored", "N/A",IF(AND($D239='Auto Responses'!$J$27,$H239=""),"N/A",IF(AND($D239='Auto Responses'!$J$27,$H239='Auto Responses'!$J$7,),1,IF(AND($D239='Auto Responses'!$J$27,$H239='Auto Responses'!$J$8),0,IF($F239=$G239,1,0)))))</f>
        <v>N/A</v>
      </c>
      <c r="M239" s="10" t="str">
        <f>VLOOKUP($A239,'Privacy Analyst Evaluation'!$A$46:$J$120,10,0)&amp;""</f>
        <v>FALSE</v>
      </c>
      <c r="N239" s="10">
        <f t="shared" si="40"/>
        <v>0</v>
      </c>
      <c r="O239" s="124" t="str">
        <f t="shared" si="41"/>
        <v>N/A</v>
      </c>
      <c r="P239" s="124" t="str">
        <f t="shared" si="42"/>
        <v>N/A</v>
      </c>
      <c r="Q239" s="124">
        <f t="shared" si="34"/>
        <v>0</v>
      </c>
      <c r="R239" s="124">
        <f t="shared" si="43"/>
        <v>0</v>
      </c>
      <c r="S239" s="124">
        <f t="shared" si="35"/>
        <v>0</v>
      </c>
      <c r="T239" s="124">
        <f t="shared" si="36"/>
        <v>0</v>
      </c>
      <c r="U239" s="124">
        <f t="shared" si="44"/>
        <v>64</v>
      </c>
      <c r="V239" s="124">
        <f t="shared" si="37"/>
        <v>0</v>
      </c>
    </row>
    <row r="240" spans="1:22" ht="56.1">
      <c r="A240" s="10" t="str">
        <f>Questions!$A240</f>
        <v>PRGN-03</v>
      </c>
      <c r="B240" s="10" t="str">
        <f t="shared" si="38"/>
        <v>PRGN</v>
      </c>
      <c r="C240" s="10" t="str">
        <f>VLOOKUP($A240,Questions!$A$3:$L$333,2,0)&amp;""</f>
        <v>Does your solution process personal data regulated by state law(s) (e.g., CCPA)?</v>
      </c>
      <c r="D240" s="10" t="str">
        <f>VLOOKUP($A240,Questions!$A$3:$L$333,11,0)&amp;""</f>
        <v>NA</v>
      </c>
      <c r="E240" s="10" t="str">
        <f>VLOOKUP($A240,Questions!$A$3:$L$333,12,0)&amp;""</f>
        <v>Not scored</v>
      </c>
      <c r="F240" s="10" t="str">
        <f>VLOOKUP($A240,'Privacy Analyst Evaluation'!$A$46:$J$120,3,0)&amp;""</f>
        <v>Yes</v>
      </c>
      <c r="G240" s="10" t="str">
        <f>VLOOKUP($A240,'Privacy Analyst Evaluation'!$A$46:$J$120,6,0)&amp;""</f>
        <v/>
      </c>
      <c r="H240" s="10" t="str">
        <f>VLOOKUP($A240,'Privacy Analyst Evaluation'!$A$46:$J$120,7,0)&amp;""</f>
        <v/>
      </c>
      <c r="I240" s="10" t="str">
        <f>VLOOKUP($A240,'Privacy Analyst Evaluation'!$A$46:$J$120,8,0)&amp;""</f>
        <v/>
      </c>
      <c r="J240" s="10" t="str">
        <f>VLOOKUP($A240,'Privacy Analyst Evaluation'!$A$46:$J$120,9,0)&amp;""</f>
        <v/>
      </c>
      <c r="K240" s="10">
        <f t="shared" si="39"/>
        <v>10</v>
      </c>
      <c r="L240" s="124" t="str">
        <f>IF($E240="Not Scored", "N/A",IF(AND($D240='Auto Responses'!$J$27,$H240=""),"N/A",IF(AND($D240='Auto Responses'!$J$27,$H240='Auto Responses'!$J$7,),1,IF(AND($D240='Auto Responses'!$J$27,$H240='Auto Responses'!$J$8),0,IF($F240=$G240,1,0)))))</f>
        <v>N/A</v>
      </c>
      <c r="M240" s="10" t="str">
        <f>VLOOKUP($A240,'Privacy Analyst Evaluation'!$A$46:$J$120,10,0)&amp;""</f>
        <v>FALSE</v>
      </c>
      <c r="N240" s="10">
        <f t="shared" si="40"/>
        <v>0</v>
      </c>
      <c r="O240" s="124" t="str">
        <f t="shared" si="41"/>
        <v>N/A</v>
      </c>
      <c r="P240" s="124" t="str">
        <f t="shared" si="42"/>
        <v>N/A</v>
      </c>
      <c r="Q240" s="124">
        <f t="shared" si="34"/>
        <v>0</v>
      </c>
      <c r="R240" s="124">
        <f t="shared" si="43"/>
        <v>0</v>
      </c>
      <c r="S240" s="124">
        <f t="shared" si="35"/>
        <v>0</v>
      </c>
      <c r="T240" s="124">
        <f t="shared" si="36"/>
        <v>0</v>
      </c>
      <c r="U240" s="124">
        <f t="shared" si="44"/>
        <v>64</v>
      </c>
      <c r="V240" s="124">
        <f t="shared" si="37"/>
        <v>0</v>
      </c>
    </row>
    <row r="241" spans="1:22" ht="56.1">
      <c r="A241" s="10" t="str">
        <f>Questions!$A241</f>
        <v>PRGN-04</v>
      </c>
      <c r="B241" s="10" t="str">
        <f t="shared" si="38"/>
        <v>PRGN</v>
      </c>
      <c r="C241" s="10" t="str">
        <f>VLOOKUP($A241,Questions!$A$3:$L$333,2,0)&amp;""</f>
        <v>Does your solution process user-provided data that may contain regulated information?</v>
      </c>
      <c r="D241" s="10" t="str">
        <f>VLOOKUP($A241,Questions!$A$3:$L$333,11,0)&amp;""</f>
        <v>NA</v>
      </c>
      <c r="E241" s="10" t="str">
        <f>VLOOKUP($A241,Questions!$A$3:$L$333,12,0)&amp;""</f>
        <v>Not scored</v>
      </c>
      <c r="F241" s="10" t="str">
        <f>VLOOKUP($A241,'Privacy Analyst Evaluation'!$A$46:$J$120,3,0)&amp;""</f>
        <v>Yes</v>
      </c>
      <c r="G241" s="10" t="str">
        <f>VLOOKUP($A241,'Privacy Analyst Evaluation'!$A$46:$J$120,6,0)&amp;""</f>
        <v/>
      </c>
      <c r="H241" s="10" t="str">
        <f>VLOOKUP($A241,'Privacy Analyst Evaluation'!$A$46:$J$120,7,0)&amp;""</f>
        <v/>
      </c>
      <c r="I241" s="10" t="str">
        <f>VLOOKUP($A241,'Privacy Analyst Evaluation'!$A$46:$J$120,8,0)&amp;""</f>
        <v/>
      </c>
      <c r="J241" s="10" t="str">
        <f>VLOOKUP($A241,'Privacy Analyst Evaluation'!$A$46:$J$120,9,0)&amp;""</f>
        <v/>
      </c>
      <c r="K241" s="10">
        <f t="shared" si="39"/>
        <v>10</v>
      </c>
      <c r="L241" s="124" t="str">
        <f>IF($E241="Not Scored", "N/A",IF(AND($D241='Auto Responses'!$J$27,$H241=""),"N/A",IF(AND($D241='Auto Responses'!$J$27,$H241='Auto Responses'!$J$7,),1,IF(AND($D241='Auto Responses'!$J$27,$H241='Auto Responses'!$J$8),0,IF($F241=$G241,1,0)))))</f>
        <v>N/A</v>
      </c>
      <c r="M241" s="10" t="str">
        <f>VLOOKUP($A241,'Privacy Analyst Evaluation'!$A$46:$J$120,10,0)&amp;""</f>
        <v>FALSE</v>
      </c>
      <c r="N241" s="10">
        <f t="shared" si="40"/>
        <v>0</v>
      </c>
      <c r="O241" s="124" t="str">
        <f t="shared" si="41"/>
        <v>N/A</v>
      </c>
      <c r="P241" s="124" t="str">
        <f t="shared" si="42"/>
        <v>N/A</v>
      </c>
      <c r="Q241" s="124">
        <f t="shared" si="34"/>
        <v>0</v>
      </c>
      <c r="R241" s="124">
        <f t="shared" si="43"/>
        <v>0</v>
      </c>
      <c r="S241" s="124">
        <f t="shared" si="35"/>
        <v>0</v>
      </c>
      <c r="T241" s="124">
        <f t="shared" si="36"/>
        <v>0</v>
      </c>
      <c r="U241" s="124">
        <f t="shared" si="44"/>
        <v>64</v>
      </c>
      <c r="V241" s="124">
        <f t="shared" si="37"/>
        <v>0</v>
      </c>
    </row>
    <row r="242" spans="1:22" ht="56.1">
      <c r="A242" s="10" t="str">
        <f>Questions!$A242</f>
        <v>PRGN-05</v>
      </c>
      <c r="B242" s="10" t="str">
        <f t="shared" si="38"/>
        <v>PRGN</v>
      </c>
      <c r="C242" s="10" t="str">
        <f>VLOOKUP($A242,Questions!$A$3:$L$333,2,0)&amp;""</f>
        <v>Web Link to Product/Service Privacy Notice</v>
      </c>
      <c r="D242" s="10" t="str">
        <f>VLOOKUP($A242,Questions!$A$3:$L$333,11,0)&amp;""</f>
        <v>Neutral until evaluated</v>
      </c>
      <c r="E242" s="10" t="str">
        <f>VLOOKUP($A242,Questions!$A$3:$L$333,12,0)&amp;""</f>
        <v>Privacy</v>
      </c>
      <c r="F242" s="10" t="str">
        <f>VLOOKUP($A242,'Privacy Analyst Evaluation'!$A$46:$J$120,3,0)&amp;""</f>
        <v/>
      </c>
      <c r="G242" s="10" t="str">
        <f>VLOOKUP($A242,'Privacy Analyst Evaluation'!$A$46:$J$120,6,0)&amp;""</f>
        <v/>
      </c>
      <c r="H242" s="10" t="str">
        <f>VLOOKUP($A242,'Privacy Analyst Evaluation'!$A$46:$J$120,7,0)&amp;""</f>
        <v/>
      </c>
      <c r="I242" s="10" t="str">
        <f>VLOOKUP($A242,'Privacy Analyst Evaluation'!$A$46:$J$120,8,0)&amp;""</f>
        <v>Standard Importance</v>
      </c>
      <c r="J242" s="10" t="str">
        <f>VLOOKUP($A242,'Privacy Analyst Evaluation'!$A$46:$J$120,9,0)&amp;""</f>
        <v/>
      </c>
      <c r="K242" s="10">
        <f t="shared" si="39"/>
        <v>10</v>
      </c>
      <c r="L242" s="124" t="str">
        <f>IF($E242="Not Scored", "N/A",IF(AND($D242='Auto Responses'!$J$27,$H242=""),"N/A",IF(AND($D242='Auto Responses'!$J$27,$H242='Auto Responses'!$J$7,),1,IF(AND($D242='Auto Responses'!$J$27,$H242='Auto Responses'!$J$8),0,IF($F242=$G242,1,0)))))</f>
        <v>N/A</v>
      </c>
      <c r="M242" s="10" t="str">
        <f>VLOOKUP($A242,'Privacy Analyst Evaluation'!$A$46:$J$120,10,0)&amp;""</f>
        <v>FALSE</v>
      </c>
      <c r="N242" s="10">
        <f t="shared" si="40"/>
        <v>0</v>
      </c>
      <c r="O242" s="124">
        <f t="shared" si="41"/>
        <v>10</v>
      </c>
      <c r="P242" s="124" t="str">
        <f t="shared" si="42"/>
        <v>N/A</v>
      </c>
      <c r="Q242" s="124">
        <f t="shared" si="34"/>
        <v>0</v>
      </c>
      <c r="R242" s="124">
        <f t="shared" si="43"/>
        <v>0</v>
      </c>
      <c r="S242" s="124">
        <f t="shared" si="35"/>
        <v>0</v>
      </c>
      <c r="T242" s="124">
        <f t="shared" si="36"/>
        <v>0</v>
      </c>
      <c r="U242" s="124">
        <f t="shared" si="44"/>
        <v>64</v>
      </c>
      <c r="V242" s="124">
        <f t="shared" si="37"/>
        <v>0</v>
      </c>
    </row>
    <row r="243" spans="1:22" ht="69.95">
      <c r="A243" s="10" t="str">
        <f>Questions!$A243</f>
        <v>PCOM-01</v>
      </c>
      <c r="B243" s="10" t="str">
        <f t="shared" si="38"/>
        <v>PCOM</v>
      </c>
      <c r="C243" s="10" t="str">
        <f>VLOOKUP($A243,Questions!$A$3:$L$333,2,0)&amp;""</f>
        <v>Have you had a personal data breach in the past three years that involved reporting to a governmental agency, notice to individuals (including voluntary notice), or notice to another organization or institution?*</v>
      </c>
      <c r="D243" s="10" t="str">
        <f>VLOOKUP($A243,Questions!$A$3:$L$333,11,0)&amp;""</f>
        <v/>
      </c>
      <c r="E243" s="10" t="str">
        <f>VLOOKUP($A243,Questions!$A$3:$L$333,12,0)&amp;""</f>
        <v>Privacy</v>
      </c>
      <c r="F243" s="10" t="str">
        <f>VLOOKUP($A243,'Privacy Analyst Evaluation'!$A$46:$J$120,3,0)&amp;""</f>
        <v>No</v>
      </c>
      <c r="G243" s="10" t="str">
        <f>VLOOKUP($A243,'Privacy Analyst Evaluation'!$A$46:$J$120,6,0)&amp;""</f>
        <v>No</v>
      </c>
      <c r="H243" s="10" t="str">
        <f>VLOOKUP($A243,'Privacy Analyst Evaluation'!$A$46:$J$120,7,0)&amp;""</f>
        <v/>
      </c>
      <c r="I243" s="10" t="str">
        <f>VLOOKUP($A243,'Privacy Analyst Evaluation'!$A$46:$J$120,8,0)&amp;""</f>
        <v>Critical Importance</v>
      </c>
      <c r="J243" s="10" t="str">
        <f>VLOOKUP($A243,'Privacy Analyst Evaluation'!$A$46:$J$120,9,0)&amp;""</f>
        <v/>
      </c>
      <c r="K243" s="10">
        <f t="shared" si="39"/>
        <v>20</v>
      </c>
      <c r="L243" s="124">
        <f>IF($E243="Not Scored", "N/A",IF(AND($D243='Auto Responses'!$J$27,$H243=""),"N/A",IF(AND($D243='Auto Responses'!$J$27,$H243='Auto Responses'!$J$7,),1,IF(AND($D243='Auto Responses'!$J$27,$H243='Auto Responses'!$J$8),0,IF($F243=$G243,1,0)))))</f>
        <v>1</v>
      </c>
      <c r="M243" s="10" t="str">
        <f>VLOOKUP($A243,'Privacy Analyst Evaluation'!$A$46:$J$120,10,0)&amp;""</f>
        <v>FALSE</v>
      </c>
      <c r="N243" s="10">
        <f t="shared" si="40"/>
        <v>1</v>
      </c>
      <c r="O243" s="124">
        <f t="shared" si="41"/>
        <v>20</v>
      </c>
      <c r="P243" s="124">
        <f t="shared" si="42"/>
        <v>20</v>
      </c>
      <c r="Q243" s="124">
        <f t="shared" si="34"/>
        <v>0</v>
      </c>
      <c r="R243" s="124">
        <f t="shared" si="43"/>
        <v>0</v>
      </c>
      <c r="S243" s="124">
        <f t="shared" si="35"/>
        <v>0</v>
      </c>
      <c r="T243" s="124">
        <f t="shared" si="36"/>
        <v>1</v>
      </c>
      <c r="U243" s="124">
        <f t="shared" si="44"/>
        <v>65</v>
      </c>
      <c r="V243" s="124">
        <f t="shared" si="37"/>
        <v>65</v>
      </c>
    </row>
    <row r="244" spans="1:22" ht="56.1">
      <c r="A244" s="10" t="str">
        <f>Questions!$A244</f>
        <v>PCOM-02</v>
      </c>
      <c r="B244" s="10" t="str">
        <f t="shared" si="38"/>
        <v>PCOM</v>
      </c>
      <c r="C244" s="10" t="str">
        <f>VLOOKUP($A244,Questions!$A$3:$L$333,2,0)&amp;""</f>
        <v>Use this area to share information about your privacy practices that will assist those who are assessing your company data privacy program.*</v>
      </c>
      <c r="D244" s="10" t="str">
        <f>VLOOKUP($A244,Questions!$A$3:$L$333,11,0)&amp;""</f>
        <v>Neutral until evaluated</v>
      </c>
      <c r="E244" s="10" t="str">
        <f>VLOOKUP($A244,Questions!$A$3:$L$333,12,0)&amp;""</f>
        <v>Privacy</v>
      </c>
      <c r="F244" s="10" t="str">
        <f>VLOOKUP($A244,'Privacy Analyst Evaluation'!$A$46:$J$120,3,0)&amp;""</f>
        <v/>
      </c>
      <c r="G244" s="10" t="str">
        <f>VLOOKUP($A244,'Privacy Analyst Evaluation'!$A$46:$J$120,6,0)&amp;""</f>
        <v/>
      </c>
      <c r="H244" s="10" t="str">
        <f>VLOOKUP($A244,'Privacy Analyst Evaluation'!$A$46:$J$120,7,0)&amp;""</f>
        <v/>
      </c>
      <c r="I244" s="10" t="str">
        <f>VLOOKUP($A244,'Privacy Analyst Evaluation'!$A$46:$J$120,8,0)&amp;""</f>
        <v>Critical Importance</v>
      </c>
      <c r="J244" s="10" t="str">
        <f>VLOOKUP($A244,'Privacy Analyst Evaluation'!$A$46:$J$120,9,0)&amp;""</f>
        <v/>
      </c>
      <c r="K244" s="10">
        <f t="shared" si="39"/>
        <v>20</v>
      </c>
      <c r="L244" s="124" t="str">
        <f>IF($E244="Not Scored", "N/A",IF(AND($D244='Auto Responses'!$J$27,$H244=""),"N/A",IF(AND($D244='Auto Responses'!$J$27,$H244='Auto Responses'!$J$7,),1,IF(AND($D244='Auto Responses'!$J$27,$H244='Auto Responses'!$J$8),0,IF($F244=$G244,1,0)))))</f>
        <v>N/A</v>
      </c>
      <c r="M244" s="10" t="str">
        <f>VLOOKUP($A244,'Privacy Analyst Evaluation'!$A$46:$J$120,10,0)&amp;""</f>
        <v>FALSE</v>
      </c>
      <c r="N244" s="10">
        <f t="shared" si="40"/>
        <v>1</v>
      </c>
      <c r="O244" s="124">
        <f t="shared" si="41"/>
        <v>20</v>
      </c>
      <c r="P244" s="124" t="str">
        <f t="shared" si="42"/>
        <v>N/A</v>
      </c>
      <c r="Q244" s="124">
        <f t="shared" si="34"/>
        <v>0</v>
      </c>
      <c r="R244" s="124">
        <f t="shared" si="43"/>
        <v>0</v>
      </c>
      <c r="S244" s="124">
        <f t="shared" si="35"/>
        <v>0</v>
      </c>
      <c r="T244" s="124">
        <f t="shared" si="36"/>
        <v>1</v>
      </c>
      <c r="U244" s="124">
        <f t="shared" si="44"/>
        <v>66</v>
      </c>
      <c r="V244" s="124">
        <f t="shared" si="37"/>
        <v>66</v>
      </c>
    </row>
    <row r="245" spans="1:22" ht="56.1">
      <c r="A245" s="10" t="str">
        <f>Questions!$A245</f>
        <v>PCOM-03</v>
      </c>
      <c r="B245" s="10" t="str">
        <f t="shared" si="38"/>
        <v>PCOM</v>
      </c>
      <c r="C245" s="10" t="str">
        <f>VLOOKUP($A245,Questions!$A$3:$L$333,2,0)&amp;""</f>
        <v>Have you had any data privacy policy or law violations in the past 36 months?</v>
      </c>
      <c r="D245" s="10" t="str">
        <f>VLOOKUP($A245,Questions!$A$3:$L$333,11,0)&amp;""</f>
        <v/>
      </c>
      <c r="E245" s="10" t="str">
        <f>VLOOKUP($A245,Questions!$A$3:$L$333,12,0)&amp;""</f>
        <v>Privacy</v>
      </c>
      <c r="F245" s="10" t="str">
        <f>VLOOKUP($A245,'Privacy Analyst Evaluation'!$A$46:$J$120,3,0)&amp;""</f>
        <v>No</v>
      </c>
      <c r="G245" s="10" t="str">
        <f>VLOOKUP($A245,'Privacy Analyst Evaluation'!$A$46:$J$120,6,0)&amp;""</f>
        <v>No</v>
      </c>
      <c r="H245" s="10" t="str">
        <f>VLOOKUP($A245,'Privacy Analyst Evaluation'!$A$46:$J$120,7,0)&amp;""</f>
        <v/>
      </c>
      <c r="I245" s="10" t="str">
        <f>VLOOKUP($A245,'Privacy Analyst Evaluation'!$A$46:$J$120,8,0)&amp;""</f>
        <v>Minor Importance</v>
      </c>
      <c r="J245" s="10" t="str">
        <f>VLOOKUP($A245,'Privacy Analyst Evaluation'!$A$46:$J$120,9,0)&amp;""</f>
        <v/>
      </c>
      <c r="K245" s="10">
        <f t="shared" si="39"/>
        <v>5</v>
      </c>
      <c r="L245" s="124">
        <f>IF($E245="Not Scored", "N/A",IF(AND($D245='Auto Responses'!$J$27,$H245=""),"N/A",IF(AND($D245='Auto Responses'!$J$27,$H245='Auto Responses'!$J$7,),1,IF(AND($D245='Auto Responses'!$J$27,$H245='Auto Responses'!$J$8),0,IF($F245=$G245,1,0)))))</f>
        <v>1</v>
      </c>
      <c r="M245" s="10" t="str">
        <f>VLOOKUP($A245,'Privacy Analyst Evaluation'!$A$46:$J$120,10,0)&amp;""</f>
        <v>FALSE</v>
      </c>
      <c r="N245" s="10">
        <f t="shared" si="40"/>
        <v>0</v>
      </c>
      <c r="O245" s="124">
        <f t="shared" si="41"/>
        <v>5</v>
      </c>
      <c r="P245" s="124">
        <f t="shared" si="42"/>
        <v>5</v>
      </c>
      <c r="Q245" s="124">
        <f t="shared" si="34"/>
        <v>0</v>
      </c>
      <c r="R245" s="124">
        <f t="shared" si="43"/>
        <v>0</v>
      </c>
      <c r="S245" s="124">
        <f t="shared" si="35"/>
        <v>0</v>
      </c>
      <c r="T245" s="124">
        <f t="shared" si="36"/>
        <v>0</v>
      </c>
      <c r="U245" s="124">
        <f t="shared" si="44"/>
        <v>66</v>
      </c>
      <c r="V245" s="124">
        <f t="shared" si="37"/>
        <v>0</v>
      </c>
    </row>
    <row r="246" spans="1:22" ht="56.1">
      <c r="A246" s="10" t="str">
        <f>Questions!$A246</f>
        <v>PCOM-04</v>
      </c>
      <c r="B246" s="10" t="str">
        <f t="shared" si="38"/>
        <v>PCOM</v>
      </c>
      <c r="C246" s="10" t="str">
        <f>VLOOKUP($A246,Questions!$A$3:$L$333,2,0)&amp;""</f>
        <v>Do you have a dedicated data privacy staff or office?</v>
      </c>
      <c r="D246" s="10" t="str">
        <f>VLOOKUP($A246,Questions!$A$3:$L$333,11,0)&amp;""</f>
        <v/>
      </c>
      <c r="E246" s="10" t="str">
        <f>VLOOKUP($A246,Questions!$A$3:$L$333,12,0)&amp;""</f>
        <v>Privacy</v>
      </c>
      <c r="F246" s="10" t="str">
        <f>VLOOKUP($A246,'Privacy Analyst Evaluation'!$A$46:$J$120,3,0)&amp;""</f>
        <v>Yes</v>
      </c>
      <c r="G246" s="10" t="str">
        <f>VLOOKUP($A246,'Privacy Analyst Evaluation'!$A$46:$J$120,6,0)&amp;""</f>
        <v>Yes</v>
      </c>
      <c r="H246" s="10" t="str">
        <f>VLOOKUP($A246,'Privacy Analyst Evaluation'!$A$46:$J$120,7,0)&amp;""</f>
        <v/>
      </c>
      <c r="I246" s="10" t="str">
        <f>VLOOKUP($A246,'Privacy Analyst Evaluation'!$A$46:$J$120,8,0)&amp;""</f>
        <v>Minor Importance</v>
      </c>
      <c r="J246" s="10" t="str">
        <f>VLOOKUP($A246,'Privacy Analyst Evaluation'!$A$46:$J$120,9,0)&amp;""</f>
        <v/>
      </c>
      <c r="K246" s="10">
        <f t="shared" si="39"/>
        <v>5</v>
      </c>
      <c r="L246" s="124">
        <f>IF($E246="Not Scored", "N/A",IF(AND($D246='Auto Responses'!$J$27,$H246=""),"N/A",IF(AND($D246='Auto Responses'!$J$27,$H246='Auto Responses'!$J$7,),1,IF(AND($D246='Auto Responses'!$J$27,$H246='Auto Responses'!$J$8),0,IF($F246=$G246,1,0)))))</f>
        <v>1</v>
      </c>
      <c r="M246" s="10" t="str">
        <f>VLOOKUP($A246,'Privacy Analyst Evaluation'!$A$46:$J$120,10,0)&amp;""</f>
        <v>FALSE</v>
      </c>
      <c r="N246" s="10">
        <f t="shared" si="40"/>
        <v>0</v>
      </c>
      <c r="O246" s="124">
        <f t="shared" si="41"/>
        <v>5</v>
      </c>
      <c r="P246" s="124">
        <f t="shared" si="42"/>
        <v>5</v>
      </c>
      <c r="Q246" s="124">
        <f t="shared" si="34"/>
        <v>0</v>
      </c>
      <c r="R246" s="124">
        <f t="shared" si="43"/>
        <v>0</v>
      </c>
      <c r="S246" s="124">
        <f t="shared" si="35"/>
        <v>0</v>
      </c>
      <c r="T246" s="124">
        <f t="shared" si="36"/>
        <v>0</v>
      </c>
      <c r="U246" s="124">
        <f t="shared" si="44"/>
        <v>66</v>
      </c>
      <c r="V246" s="124">
        <f t="shared" si="37"/>
        <v>0</v>
      </c>
    </row>
    <row r="247" spans="1:22" ht="56.1">
      <c r="A247" s="10" t="str">
        <f>Questions!$A247</f>
        <v>PDOC-01</v>
      </c>
      <c r="B247" s="10" t="str">
        <f t="shared" si="38"/>
        <v>PDOC</v>
      </c>
      <c r="C247" s="10" t="str">
        <f>VLOOKUP($A247,Questions!$A$3:$L$333,2,0)&amp;""</f>
        <v>If you have completed a SOC 2 audit, does it include the Privacy Trust Service Principle?</v>
      </c>
      <c r="D247" s="10" t="str">
        <f>VLOOKUP($A247,Questions!$A$3:$L$333,11,0)&amp;""</f>
        <v>Neutral until evaluated</v>
      </c>
      <c r="E247" s="10" t="str">
        <f>VLOOKUP($A247,Questions!$A$3:$L$333,12,0)&amp;""</f>
        <v>Not scored</v>
      </c>
      <c r="F247" s="10" t="str">
        <f>VLOOKUP($A247,'Privacy Analyst Evaluation'!$A$46:$J$120,3,0)&amp;""</f>
        <v>No</v>
      </c>
      <c r="G247" s="10" t="str">
        <f>VLOOKUP($A247,'Privacy Analyst Evaluation'!$A$46:$J$120,6,0)&amp;""</f>
        <v>Yes</v>
      </c>
      <c r="H247" s="10" t="str">
        <f>VLOOKUP($A247,'Privacy Analyst Evaluation'!$A$46:$J$120,7,0)&amp;""</f>
        <v/>
      </c>
      <c r="I247" s="10" t="str">
        <f>VLOOKUP($A247,'Privacy Analyst Evaluation'!$A$46:$J$120,8,0)&amp;""</f>
        <v/>
      </c>
      <c r="J247" s="10" t="str">
        <f>VLOOKUP($A247,'Privacy Analyst Evaluation'!$A$46:$J$120,9,0)&amp;""</f>
        <v/>
      </c>
      <c r="K247" s="10">
        <f t="shared" si="39"/>
        <v>10</v>
      </c>
      <c r="L247" s="124" t="str">
        <f>IF($E247="Not Scored", "N/A",IF(AND($D247='Auto Responses'!$J$27,$H247=""),"N/A",IF(AND($D247='Auto Responses'!$J$27,$H247='Auto Responses'!$J$7,),1,IF(AND($D247='Auto Responses'!$J$27,$H247='Auto Responses'!$J$8),0,IF($F247=$G247,1,0)))))</f>
        <v>N/A</v>
      </c>
      <c r="M247" s="10" t="str">
        <f>VLOOKUP($A247,'Privacy Analyst Evaluation'!$A$46:$J$120,10,0)&amp;""</f>
        <v>FALSE</v>
      </c>
      <c r="N247" s="10">
        <f t="shared" si="40"/>
        <v>0</v>
      </c>
      <c r="O247" s="124" t="str">
        <f t="shared" si="41"/>
        <v>N/A</v>
      </c>
      <c r="P247" s="124" t="str">
        <f t="shared" si="42"/>
        <v>N/A</v>
      </c>
      <c r="Q247" s="124">
        <f t="shared" si="34"/>
        <v>0</v>
      </c>
      <c r="R247" s="124">
        <f t="shared" si="43"/>
        <v>0</v>
      </c>
      <c r="S247" s="124">
        <f t="shared" si="35"/>
        <v>0</v>
      </c>
      <c r="T247" s="124">
        <f t="shared" si="36"/>
        <v>0</v>
      </c>
      <c r="U247" s="124">
        <f t="shared" si="44"/>
        <v>66</v>
      </c>
      <c r="V247" s="124">
        <f t="shared" si="37"/>
        <v>0</v>
      </c>
    </row>
    <row r="248" spans="1:22" ht="56.1">
      <c r="A248" s="10" t="str">
        <f>Questions!$A248</f>
        <v>PDOC-02</v>
      </c>
      <c r="B248" s="10" t="str">
        <f t="shared" si="38"/>
        <v>PDOC</v>
      </c>
      <c r="C248" s="10" t="str">
        <f>VLOOKUP($A248,Questions!$A$3:$L$333,2,0)&amp;""</f>
        <v>Do you conform with a specific industry-standard privacy framework (e.g., NIST Privacy Framework, GDPR, ISO 27701)?</v>
      </c>
      <c r="D248" s="10" t="str">
        <f>VLOOKUP($A248,Questions!$A$3:$L$333,11,0)&amp;""</f>
        <v>Neutral until evaluated</v>
      </c>
      <c r="E248" s="10" t="str">
        <f>VLOOKUP($A248,Questions!$A$3:$L$333,12,0)&amp;""</f>
        <v>Not scored</v>
      </c>
      <c r="F248" s="10" t="str">
        <f>VLOOKUP($A248,'Privacy Analyst Evaluation'!$A$46:$J$120,3,0)&amp;""</f>
        <v>Yes</v>
      </c>
      <c r="G248" s="10" t="str">
        <f>VLOOKUP($A248,'Privacy Analyst Evaluation'!$A$46:$J$120,6,0)&amp;""</f>
        <v>Yes</v>
      </c>
      <c r="H248" s="10" t="str">
        <f>VLOOKUP($A248,'Privacy Analyst Evaluation'!$A$46:$J$120,7,0)&amp;""</f>
        <v/>
      </c>
      <c r="I248" s="10" t="str">
        <f>VLOOKUP($A248,'Privacy Analyst Evaluation'!$A$46:$J$120,8,0)&amp;""</f>
        <v/>
      </c>
      <c r="J248" s="10" t="str">
        <f>VLOOKUP($A248,'Privacy Analyst Evaluation'!$A$46:$J$120,9,0)&amp;""</f>
        <v/>
      </c>
      <c r="K248" s="10">
        <f t="shared" si="39"/>
        <v>10</v>
      </c>
      <c r="L248" s="124" t="str">
        <f>IF($E248="Not Scored", "N/A",IF(AND($D248='Auto Responses'!$J$27,$H248=""),"N/A",IF(AND($D248='Auto Responses'!$J$27,$H248='Auto Responses'!$J$7,),1,IF(AND($D248='Auto Responses'!$J$27,$H248='Auto Responses'!$J$8),0,IF($F248=$G248,1,0)))))</f>
        <v>N/A</v>
      </c>
      <c r="M248" s="10" t="str">
        <f>VLOOKUP($A248,'Privacy Analyst Evaluation'!$A$46:$J$120,10,0)&amp;""</f>
        <v>FALSE</v>
      </c>
      <c r="N248" s="10">
        <f t="shared" si="40"/>
        <v>0</v>
      </c>
      <c r="O248" s="124" t="str">
        <f t="shared" si="41"/>
        <v>N/A</v>
      </c>
      <c r="P248" s="124" t="str">
        <f t="shared" si="42"/>
        <v>N/A</v>
      </c>
      <c r="Q248" s="124">
        <f t="shared" si="34"/>
        <v>0</v>
      </c>
      <c r="R248" s="124">
        <f t="shared" si="43"/>
        <v>0</v>
      </c>
      <c r="S248" s="124">
        <f t="shared" si="35"/>
        <v>0</v>
      </c>
      <c r="T248" s="124">
        <f t="shared" si="36"/>
        <v>0</v>
      </c>
      <c r="U248" s="124">
        <f t="shared" si="44"/>
        <v>66</v>
      </c>
      <c r="V248" s="124">
        <f t="shared" si="37"/>
        <v>0</v>
      </c>
    </row>
    <row r="249" spans="1:22" ht="56.1">
      <c r="A249" s="10" t="str">
        <f>Questions!$A249</f>
        <v>PDOC-03</v>
      </c>
      <c r="B249" s="10" t="str">
        <f t="shared" si="38"/>
        <v>PDOC</v>
      </c>
      <c r="C249" s="10" t="str">
        <f>VLOOKUP($A249,Questions!$A$3:$L$333,2,0)&amp;""</f>
        <v>Does your employee onboarding and offboarding policy include training of employees on information security and data privacy?</v>
      </c>
      <c r="D249" s="10" t="str">
        <f>VLOOKUP($A249,Questions!$A$3:$L$333,11,0)&amp;""</f>
        <v/>
      </c>
      <c r="E249" s="10" t="str">
        <f>VLOOKUP($A249,Questions!$A$3:$L$333,12,0)&amp;""</f>
        <v>Privacy</v>
      </c>
      <c r="F249" s="10" t="str">
        <f>VLOOKUP($A249,'Privacy Analyst Evaluation'!$A$46:$J$120,3,0)&amp;""</f>
        <v>Yes</v>
      </c>
      <c r="G249" s="10" t="str">
        <f>VLOOKUP($A249,'Privacy Analyst Evaluation'!$A$46:$J$120,6,0)&amp;""</f>
        <v>Yes</v>
      </c>
      <c r="H249" s="10" t="str">
        <f>VLOOKUP($A249,'Privacy Analyst Evaluation'!$A$46:$J$120,7,0)&amp;""</f>
        <v/>
      </c>
      <c r="I249" s="10" t="str">
        <f>VLOOKUP($A249,'Privacy Analyst Evaluation'!$A$46:$J$120,8,0)&amp;""</f>
        <v>Standard Importance</v>
      </c>
      <c r="J249" s="10" t="str">
        <f>VLOOKUP($A249,'Privacy Analyst Evaluation'!$A$46:$J$120,9,0)&amp;""</f>
        <v/>
      </c>
      <c r="K249" s="10">
        <f t="shared" si="39"/>
        <v>10</v>
      </c>
      <c r="L249" s="124">
        <f>IF($E249="Not Scored", "N/A",IF(AND($D249='Auto Responses'!$J$27,$H249=""),"N/A",IF(AND($D249='Auto Responses'!$J$27,$H249='Auto Responses'!$J$7,),1,IF(AND($D249='Auto Responses'!$J$27,$H249='Auto Responses'!$J$8),0,IF($F249=$G249,1,0)))))</f>
        <v>1</v>
      </c>
      <c r="M249" s="10" t="str">
        <f>VLOOKUP($A249,'Privacy Analyst Evaluation'!$A$46:$J$120,10,0)&amp;""</f>
        <v>FALSE</v>
      </c>
      <c r="N249" s="10">
        <f t="shared" si="40"/>
        <v>0</v>
      </c>
      <c r="O249" s="124">
        <f t="shared" si="41"/>
        <v>10</v>
      </c>
      <c r="P249" s="124">
        <f t="shared" si="42"/>
        <v>10</v>
      </c>
      <c r="Q249" s="124">
        <f t="shared" si="34"/>
        <v>0</v>
      </c>
      <c r="R249" s="124">
        <f t="shared" si="43"/>
        <v>0</v>
      </c>
      <c r="S249" s="124">
        <f t="shared" si="35"/>
        <v>0</v>
      </c>
      <c r="T249" s="124">
        <f t="shared" si="36"/>
        <v>0</v>
      </c>
      <c r="U249" s="124">
        <f t="shared" si="44"/>
        <v>66</v>
      </c>
      <c r="V249" s="124">
        <f t="shared" si="37"/>
        <v>0</v>
      </c>
    </row>
    <row r="250" spans="1:22" ht="56.1">
      <c r="A250" s="10" t="str">
        <f>Questions!$A250</f>
        <v>PTHP-01</v>
      </c>
      <c r="B250" s="10" t="str">
        <f t="shared" si="38"/>
        <v>PTHP</v>
      </c>
      <c r="C250" s="10" t="str">
        <f>VLOOKUP($A250,Questions!$A$3:$L$333,2,0)&amp;""</f>
        <v>Do you have contractual agreements with third parties that require them to maintain standards and to comply with all regulatory requirements?*</v>
      </c>
      <c r="D250" s="10" t="str">
        <f>VLOOKUP($A250,Questions!$A$3:$L$333,11,0)&amp;""</f>
        <v/>
      </c>
      <c r="E250" s="10" t="str">
        <f>VLOOKUP($A250,Questions!$A$3:$L$333,12,0)&amp;""</f>
        <v>Privacy</v>
      </c>
      <c r="F250" s="10" t="str">
        <f>VLOOKUP($A250,'Privacy Analyst Evaluation'!$A$46:$J$120,3,0)&amp;""</f>
        <v>Yes</v>
      </c>
      <c r="G250" s="10" t="str">
        <f>VLOOKUP($A250,'Privacy Analyst Evaluation'!$A$46:$J$120,6,0)&amp;""</f>
        <v>Yes</v>
      </c>
      <c r="H250" s="10" t="str">
        <f>VLOOKUP($A250,'Privacy Analyst Evaluation'!$A$46:$J$120,7,0)&amp;""</f>
        <v/>
      </c>
      <c r="I250" s="10" t="str">
        <f>VLOOKUP($A250,'Privacy Analyst Evaluation'!$A$46:$J$120,8,0)&amp;""</f>
        <v>Critical Importance</v>
      </c>
      <c r="J250" s="10" t="str">
        <f>VLOOKUP($A250,'Privacy Analyst Evaluation'!$A$46:$J$120,9,0)&amp;""</f>
        <v/>
      </c>
      <c r="K250" s="10">
        <f t="shared" si="39"/>
        <v>20</v>
      </c>
      <c r="L250" s="124">
        <f>IF($E250="Not Scored", "N/A",IF(AND($D250='Auto Responses'!$J$27,$H250=""),"N/A",IF(AND($D250='Auto Responses'!$J$27,$H250='Auto Responses'!$J$7,),1,IF(AND($D250='Auto Responses'!$J$27,$H250='Auto Responses'!$J$8),0,IF($F250=$G250,1,0)))))</f>
        <v>1</v>
      </c>
      <c r="M250" s="10" t="str">
        <f>VLOOKUP($A250,'Privacy Analyst Evaluation'!$A$46:$J$120,10,0)&amp;""</f>
        <v>FALSE</v>
      </c>
      <c r="N250" s="10">
        <f t="shared" si="40"/>
        <v>1</v>
      </c>
      <c r="O250" s="124">
        <f t="shared" si="41"/>
        <v>20</v>
      </c>
      <c r="P250" s="124">
        <f t="shared" si="42"/>
        <v>20</v>
      </c>
      <c r="Q250" s="124">
        <f t="shared" si="34"/>
        <v>0</v>
      </c>
      <c r="R250" s="124">
        <f t="shared" si="43"/>
        <v>0</v>
      </c>
      <c r="S250" s="124">
        <f t="shared" si="35"/>
        <v>0</v>
      </c>
      <c r="T250" s="124">
        <f t="shared" si="36"/>
        <v>1</v>
      </c>
      <c r="U250" s="124">
        <f t="shared" si="44"/>
        <v>67</v>
      </c>
      <c r="V250" s="124">
        <f t="shared" si="37"/>
        <v>67</v>
      </c>
    </row>
    <row r="251" spans="1:22" ht="69.95">
      <c r="A251" s="10" t="str">
        <f>Questions!$A251</f>
        <v>PTHP-02</v>
      </c>
      <c r="B251" s="10" t="str">
        <f t="shared" si="38"/>
        <v>PTHP</v>
      </c>
      <c r="C251" s="10" t="str">
        <f>VLOOKUP($A251,Questions!$A$3:$L$333,2,0)&amp;""</f>
        <v xml:space="preserve">Do you perform privacy impact assesments of third parties that collect, process, or have access to personal data to ensure they meet industry and regulatory standards and to mitigate harmful, unethical, or discriminatory impacts on data subjects? </v>
      </c>
      <c r="D251" s="10" t="str">
        <f>VLOOKUP($A251,Questions!$A$3:$L$333,11,0)&amp;""</f>
        <v/>
      </c>
      <c r="E251" s="10" t="str">
        <f>VLOOKUP($A251,Questions!$A$3:$L$333,12,0)&amp;""</f>
        <v>Privacy</v>
      </c>
      <c r="F251" s="10" t="str">
        <f>VLOOKUP($A251,'Privacy Analyst Evaluation'!$A$46:$J$120,3,0)&amp;""</f>
        <v>Yes</v>
      </c>
      <c r="G251" s="10" t="str">
        <f>VLOOKUP($A251,'Privacy Analyst Evaluation'!$A$46:$J$120,6,0)&amp;""</f>
        <v>Yes</v>
      </c>
      <c r="H251" s="10" t="str">
        <f>VLOOKUP($A251,'Privacy Analyst Evaluation'!$A$46:$J$120,7,0)&amp;""</f>
        <v/>
      </c>
      <c r="I251" s="10" t="str">
        <f>VLOOKUP($A251,'Privacy Analyst Evaluation'!$A$46:$J$120,8,0)&amp;""</f>
        <v>Minor Importance</v>
      </c>
      <c r="J251" s="10" t="str">
        <f>VLOOKUP($A251,'Privacy Analyst Evaluation'!$A$46:$J$120,9,0)&amp;""</f>
        <v/>
      </c>
      <c r="K251" s="10">
        <f t="shared" si="39"/>
        <v>5</v>
      </c>
      <c r="L251" s="124">
        <f>IF($E251="Not Scored", "N/A",IF(AND($D251='Auto Responses'!$J$27,$H251=""),"N/A",IF(AND($D251='Auto Responses'!$J$27,$H251='Auto Responses'!$J$7,),1,IF(AND($D251='Auto Responses'!$J$27,$H251='Auto Responses'!$J$8),0,IF($F251=$G251,1,0)))))</f>
        <v>1</v>
      </c>
      <c r="M251" s="10" t="str">
        <f>VLOOKUP($A251,'Privacy Analyst Evaluation'!$A$46:$J$120,10,0)&amp;""</f>
        <v>FALSE</v>
      </c>
      <c r="N251" s="10">
        <f t="shared" si="40"/>
        <v>0</v>
      </c>
      <c r="O251" s="124">
        <f t="shared" si="41"/>
        <v>5</v>
      </c>
      <c r="P251" s="124">
        <f t="shared" si="42"/>
        <v>5</v>
      </c>
      <c r="Q251" s="124">
        <f t="shared" si="34"/>
        <v>0</v>
      </c>
      <c r="R251" s="124">
        <f t="shared" si="43"/>
        <v>0</v>
      </c>
      <c r="S251" s="124">
        <f t="shared" si="35"/>
        <v>0</v>
      </c>
      <c r="T251" s="124">
        <f t="shared" si="36"/>
        <v>0</v>
      </c>
      <c r="U251" s="124">
        <f t="shared" si="44"/>
        <v>67</v>
      </c>
      <c r="V251" s="124">
        <f t="shared" si="37"/>
        <v>0</v>
      </c>
    </row>
    <row r="252" spans="1:22" ht="56.1">
      <c r="A252" s="10" t="str">
        <f>Questions!$A252</f>
        <v>PCHG-01</v>
      </c>
      <c r="B252" s="10" t="str">
        <f t="shared" si="38"/>
        <v>PCHG</v>
      </c>
      <c r="C252" s="10" t="str">
        <f>VLOOKUP($A252,Questions!$A$3:$L$333,2,0)&amp;""</f>
        <v>Does your change management process include privacy review and approval?</v>
      </c>
      <c r="D252" s="10" t="str">
        <f>VLOOKUP($A252,Questions!$A$3:$L$333,11,0)&amp;""</f>
        <v>Neutral until evaluated</v>
      </c>
      <c r="E252" s="10" t="str">
        <f>VLOOKUP($A252,Questions!$A$3:$L$333,12,0)&amp;""</f>
        <v>Not scored</v>
      </c>
      <c r="F252" s="10" t="str">
        <f>VLOOKUP($A252,'Privacy Analyst Evaluation'!$A$46:$J$120,3,0)&amp;""</f>
        <v>Yes</v>
      </c>
      <c r="G252" s="10" t="str">
        <f>VLOOKUP($A252,'Privacy Analyst Evaluation'!$A$46:$J$120,6,0)&amp;""</f>
        <v/>
      </c>
      <c r="H252" s="10" t="str">
        <f>VLOOKUP($A252,'Privacy Analyst Evaluation'!$A$46:$J$120,7,0)&amp;""</f>
        <v/>
      </c>
      <c r="I252" s="10" t="str">
        <f>VLOOKUP($A252,'Privacy Analyst Evaluation'!$A$46:$J$120,8,0)&amp;""</f>
        <v/>
      </c>
      <c r="J252" s="10" t="str">
        <f>VLOOKUP($A252,'Privacy Analyst Evaluation'!$A$46:$J$120,9,0)&amp;""</f>
        <v/>
      </c>
      <c r="K252" s="10">
        <f t="shared" si="39"/>
        <v>10</v>
      </c>
      <c r="L252" s="124" t="str">
        <f>IF($E252="Not Scored", "N/A",IF(AND($D252='Auto Responses'!$J$27,$H252=""),"N/A",IF(AND($D252='Auto Responses'!$J$27,$H252='Auto Responses'!$J$7,),1,IF(AND($D252='Auto Responses'!$J$27,$H252='Auto Responses'!$J$8),0,IF($F252=$G252,1,0)))))</f>
        <v>N/A</v>
      </c>
      <c r="M252" s="10" t="str">
        <f>VLOOKUP($A252,'Privacy Analyst Evaluation'!$A$46:$J$120,10,0)&amp;""</f>
        <v>FALSE</v>
      </c>
      <c r="N252" s="10">
        <f t="shared" si="40"/>
        <v>0</v>
      </c>
      <c r="O252" s="124" t="str">
        <f t="shared" si="41"/>
        <v>N/A</v>
      </c>
      <c r="P252" s="124" t="str">
        <f t="shared" si="42"/>
        <v>N/A</v>
      </c>
      <c r="Q252" s="124">
        <f t="shared" si="34"/>
        <v>0</v>
      </c>
      <c r="R252" s="124">
        <f t="shared" si="43"/>
        <v>0</v>
      </c>
      <c r="S252" s="124">
        <f t="shared" si="35"/>
        <v>0</v>
      </c>
      <c r="T252" s="124">
        <f t="shared" si="36"/>
        <v>0</v>
      </c>
      <c r="U252" s="124">
        <f t="shared" si="44"/>
        <v>67</v>
      </c>
      <c r="V252" s="124">
        <f t="shared" si="37"/>
        <v>0</v>
      </c>
    </row>
    <row r="253" spans="1:22" ht="56.1">
      <c r="A253" s="10" t="str">
        <f>Questions!$A253</f>
        <v>PCHG-02</v>
      </c>
      <c r="B253" s="10" t="str">
        <f t="shared" si="38"/>
        <v>PCHG</v>
      </c>
      <c r="C253" s="10" t="str">
        <f>VLOOKUP($A253,Questions!$A$3:$L$333,2,0)&amp;""</f>
        <v>Do you have policy and procedure, currently implemented, guiding how privacy risks are mitigated until they can be resolved?</v>
      </c>
      <c r="D253" s="10" t="str">
        <f>VLOOKUP($A253,Questions!$A$3:$L$333,11,0)&amp;""</f>
        <v/>
      </c>
      <c r="E253" s="10" t="str">
        <f>VLOOKUP($A253,Questions!$A$3:$L$333,12,0)&amp;""</f>
        <v>Privacy</v>
      </c>
      <c r="F253" s="10" t="str">
        <f>VLOOKUP($A253,'Privacy Analyst Evaluation'!$A$46:$J$120,3,0)&amp;""</f>
        <v>Yes</v>
      </c>
      <c r="G253" s="10" t="str">
        <f>VLOOKUP($A253,'Privacy Analyst Evaluation'!$A$46:$J$120,6,0)&amp;""</f>
        <v>Yes</v>
      </c>
      <c r="H253" s="10" t="str">
        <f>VLOOKUP($A253,'Privacy Analyst Evaluation'!$A$46:$J$120,7,0)&amp;""</f>
        <v/>
      </c>
      <c r="I253" s="10" t="str">
        <f>VLOOKUP($A253,'Privacy Analyst Evaluation'!$A$46:$J$120,8,0)&amp;""</f>
        <v>Minor Importance</v>
      </c>
      <c r="J253" s="10" t="str">
        <f>VLOOKUP($A253,'Privacy Analyst Evaluation'!$A$46:$J$120,9,0)&amp;""</f>
        <v/>
      </c>
      <c r="K253" s="10">
        <f t="shared" si="39"/>
        <v>5</v>
      </c>
      <c r="L253" s="124">
        <f>IF($E253="Not Scored", "N/A",IF(AND($D253='Auto Responses'!$J$27,$H253=""),"N/A",IF(AND($D253='Auto Responses'!$J$27,$H253='Auto Responses'!$J$7,),1,IF(AND($D253='Auto Responses'!$J$27,$H253='Auto Responses'!$J$8),0,IF($F253=$G253,1,0)))))</f>
        <v>1</v>
      </c>
      <c r="M253" s="10" t="str">
        <f>VLOOKUP($A253,'Privacy Analyst Evaluation'!$A$46:$J$120,10,0)&amp;""</f>
        <v>FALSE</v>
      </c>
      <c r="N253" s="10">
        <f t="shared" si="40"/>
        <v>0</v>
      </c>
      <c r="O253" s="124">
        <f t="shared" si="41"/>
        <v>5</v>
      </c>
      <c r="P253" s="124">
        <f t="shared" si="42"/>
        <v>5</v>
      </c>
      <c r="Q253" s="124">
        <f t="shared" si="34"/>
        <v>0</v>
      </c>
      <c r="R253" s="124">
        <f t="shared" si="43"/>
        <v>0</v>
      </c>
      <c r="S253" s="124">
        <f t="shared" si="35"/>
        <v>0</v>
      </c>
      <c r="T253" s="124">
        <f t="shared" si="36"/>
        <v>0</v>
      </c>
      <c r="U253" s="124">
        <f t="shared" si="44"/>
        <v>67</v>
      </c>
      <c r="V253" s="124">
        <f t="shared" si="37"/>
        <v>0</v>
      </c>
    </row>
    <row r="254" spans="1:22" ht="56.1">
      <c r="A254" s="10" t="str">
        <f>Questions!$A254</f>
        <v>PDAT-01</v>
      </c>
      <c r="B254" s="10" t="str">
        <f t="shared" si="38"/>
        <v>PDAT</v>
      </c>
      <c r="C254" s="10" t="str">
        <f>VLOOKUP($A254,Questions!$A$3:$L$333,2,0)&amp;""</f>
        <v>Do you collect, process, or store demographic information?*</v>
      </c>
      <c r="D254" s="10" t="str">
        <f>VLOOKUP($A254,Questions!$A$3:$L$333,11,0)&amp;""</f>
        <v>Neutral until evaluated</v>
      </c>
      <c r="E254" s="10" t="str">
        <f>VLOOKUP($A254,Questions!$A$3:$L$333,12,0)&amp;""</f>
        <v>Privacy</v>
      </c>
      <c r="F254" s="10" t="str">
        <f>VLOOKUP($A254,'Privacy Analyst Evaluation'!$A$46:$J$120,3,0)&amp;""</f>
        <v>No</v>
      </c>
      <c r="G254" s="10" t="str">
        <f>VLOOKUP($A254,'Privacy Analyst Evaluation'!$A$46:$J$120,6,0)&amp;""</f>
        <v/>
      </c>
      <c r="H254" s="10" t="str">
        <f>VLOOKUP($A254,'Privacy Analyst Evaluation'!$A$46:$J$120,7,0)&amp;""</f>
        <v/>
      </c>
      <c r="I254" s="10" t="str">
        <f>VLOOKUP($A254,'Privacy Analyst Evaluation'!$A$46:$J$120,8,0)&amp;""</f>
        <v>Critical Importance</v>
      </c>
      <c r="J254" s="10" t="str">
        <f>VLOOKUP($A254,'Privacy Analyst Evaluation'!$A$46:$J$120,9,0)&amp;""</f>
        <v/>
      </c>
      <c r="K254" s="10">
        <f t="shared" si="39"/>
        <v>20</v>
      </c>
      <c r="L254" s="124" t="str">
        <f>IF($E254="Not Scored", "N/A",IF(AND($D254='Auto Responses'!$J$27,$H254=""),"N/A",IF(AND($D254='Auto Responses'!$J$27,$H254='Auto Responses'!$J$7,),1,IF(AND($D254='Auto Responses'!$J$27,$H254='Auto Responses'!$J$8),0,IF($F254=$G254,1,0)))))</f>
        <v>N/A</v>
      </c>
      <c r="M254" s="10" t="str">
        <f>VLOOKUP($A254,'Privacy Analyst Evaluation'!$A$46:$J$120,10,0)&amp;""</f>
        <v>FALSE</v>
      </c>
      <c r="N254" s="10">
        <f t="shared" si="40"/>
        <v>1</v>
      </c>
      <c r="O254" s="124">
        <f t="shared" si="41"/>
        <v>20</v>
      </c>
      <c r="P254" s="124" t="str">
        <f t="shared" si="42"/>
        <v>N/A</v>
      </c>
      <c r="Q254" s="124">
        <f t="shared" ref="Q254:Q316" si="49">IF(M254="TRUE",1,0)</f>
        <v>0</v>
      </c>
      <c r="R254" s="124">
        <f t="shared" si="43"/>
        <v>0</v>
      </c>
      <c r="S254" s="124">
        <f t="shared" ref="S254:S316" si="50">IF(Q254=0,0,R254)</f>
        <v>0</v>
      </c>
      <c r="T254" s="124">
        <f t="shared" ref="T254:T316" si="51">IF(N254=1,1,0)</f>
        <v>1</v>
      </c>
      <c r="U254" s="124">
        <f t="shared" si="44"/>
        <v>68</v>
      </c>
      <c r="V254" s="124">
        <f t="shared" ref="V254:V316" si="52">IF(T254=0,0,U254)</f>
        <v>68</v>
      </c>
    </row>
    <row r="255" spans="1:22" ht="56.1">
      <c r="A255" s="10" t="str">
        <f>Questions!$A255</f>
        <v>PDAT-02</v>
      </c>
      <c r="B255" s="10" t="str">
        <f t="shared" ref="B255:B317" si="53">LEFT(A255,4)</f>
        <v>PDAT</v>
      </c>
      <c r="C255" s="10" t="str">
        <f>VLOOKUP($A255,Questions!$A$3:$L$333,2,0)&amp;""</f>
        <v>Do you capture or create genetic, biometric, or behaviometric information (e.g.,  facial recognition or fingerprints)?*</v>
      </c>
      <c r="D255" s="10" t="str">
        <f>VLOOKUP($A255,Questions!$A$3:$L$333,11,0)&amp;""</f>
        <v>Neutral until evaluated</v>
      </c>
      <c r="E255" s="10" t="str">
        <f>VLOOKUP($A255,Questions!$A$3:$L$333,12,0)&amp;""</f>
        <v>Privacy</v>
      </c>
      <c r="F255" s="10" t="str">
        <f>VLOOKUP($A255,'Privacy Analyst Evaluation'!$A$46:$J$120,3,0)&amp;""</f>
        <v>No</v>
      </c>
      <c r="G255" s="10" t="str">
        <f>VLOOKUP($A255,'Privacy Analyst Evaluation'!$A$46:$J$120,6,0)&amp;""</f>
        <v/>
      </c>
      <c r="H255" s="10" t="str">
        <f>VLOOKUP($A255,'Privacy Analyst Evaluation'!$A$46:$J$120,7,0)&amp;""</f>
        <v/>
      </c>
      <c r="I255" s="10" t="str">
        <f>VLOOKUP($A255,'Privacy Analyst Evaluation'!$A$46:$J$120,8,0)&amp;""</f>
        <v>Critical Importance</v>
      </c>
      <c r="J255" s="10" t="str">
        <f>VLOOKUP($A255,'Privacy Analyst Evaluation'!$A$46:$J$120,9,0)&amp;""</f>
        <v/>
      </c>
      <c r="K255" s="10">
        <f t="shared" ref="K255:K317" si="54">IF($I255="Critical Importance",20,IF($I255="Minor Importance",5,10))</f>
        <v>20</v>
      </c>
      <c r="L255" s="124" t="str">
        <f>IF($E255="Not Scored", "N/A",IF(AND($D255='Auto Responses'!$J$27,$H255=""),"N/A",IF(AND($D255='Auto Responses'!$J$27,$H255='Auto Responses'!$J$7,),1,IF(AND($D255='Auto Responses'!$J$27,$H255='Auto Responses'!$J$8),0,IF($F255=$G255,1,0)))))</f>
        <v>N/A</v>
      </c>
      <c r="M255" s="10" t="str">
        <f>VLOOKUP($A255,'Privacy Analyst Evaluation'!$A$46:$J$120,10,0)&amp;""</f>
        <v>FALSE</v>
      </c>
      <c r="N255" s="10">
        <f t="shared" ref="N255:N317" si="55">IF($J255="Critical Importance",1,IF(AND($J255="",$I255="Critical Importance"),1,0))</f>
        <v>1</v>
      </c>
      <c r="O255" s="124">
        <f t="shared" ref="O255:O317" si="56">IF($E255="Not Scored","N/A",IF($J255="",$K255,IF($J255="Minor Importance",5,IF($J255="Standard Importance",10,IF($J255="Critical Importance",20,0)))))</f>
        <v>20</v>
      </c>
      <c r="P255" s="124" t="str">
        <f t="shared" ref="P255:P317" si="57">IF(OR($O255="N/A",$L255="N/A"),"N/A",$O255*$L255)</f>
        <v>N/A</v>
      </c>
      <c r="Q255" s="124">
        <f t="shared" si="49"/>
        <v>0</v>
      </c>
      <c r="R255" s="124">
        <f t="shared" si="43"/>
        <v>0</v>
      </c>
      <c r="S255" s="124">
        <f t="shared" si="50"/>
        <v>0</v>
      </c>
      <c r="T255" s="124">
        <f t="shared" si="51"/>
        <v>1</v>
      </c>
      <c r="U255" s="124">
        <f t="shared" si="44"/>
        <v>69</v>
      </c>
      <c r="V255" s="124">
        <f t="shared" si="52"/>
        <v>69</v>
      </c>
    </row>
    <row r="256" spans="1:22" ht="56.1">
      <c r="A256" s="10" t="str">
        <f>Questions!$A256</f>
        <v>PDAT-03</v>
      </c>
      <c r="B256" s="10" t="str">
        <f t="shared" si="53"/>
        <v>PDAT</v>
      </c>
      <c r="C256" s="10" t="str">
        <f>VLOOKUP($A256,Questions!$A$3:$L$333,2,0)&amp;""</f>
        <v>Do you combine institutional data (including "de-identified," "anonymized," or otherwise masked data) with personal data from any other sources?*</v>
      </c>
      <c r="D256" s="10" t="str">
        <f>VLOOKUP($A256,Questions!$A$3:$L$333,11,0)&amp;""</f>
        <v>Neutral until evaluated</v>
      </c>
      <c r="E256" s="10" t="str">
        <f>VLOOKUP($A256,Questions!$A$3:$L$333,12,0)&amp;""</f>
        <v>Privacy</v>
      </c>
      <c r="F256" s="10" t="str">
        <f>VLOOKUP($A256,'Privacy Analyst Evaluation'!$A$46:$J$120,3,0)&amp;""</f>
        <v>No</v>
      </c>
      <c r="G256" s="10" t="str">
        <f>VLOOKUP($A256,'Privacy Analyst Evaluation'!$A$46:$J$120,6,0)&amp;""</f>
        <v/>
      </c>
      <c r="H256" s="10" t="str">
        <f>VLOOKUP($A256,'Privacy Analyst Evaluation'!$A$46:$J$120,7,0)&amp;""</f>
        <v/>
      </c>
      <c r="I256" s="10" t="str">
        <f>VLOOKUP($A256,'Privacy Analyst Evaluation'!$A$46:$J$120,8,0)&amp;""</f>
        <v>Critical Importance</v>
      </c>
      <c r="J256" s="10" t="str">
        <f>VLOOKUP($A256,'Privacy Analyst Evaluation'!$A$46:$J$120,9,0)&amp;""</f>
        <v/>
      </c>
      <c r="K256" s="10">
        <f t="shared" si="54"/>
        <v>20</v>
      </c>
      <c r="L256" s="124" t="str">
        <f>IF($E256="Not Scored", "N/A",IF(AND($D256='Auto Responses'!$J$27,$H256=""),"N/A",IF(AND($D256='Auto Responses'!$J$27,$H256='Auto Responses'!$J$7,),1,IF(AND($D256='Auto Responses'!$J$27,$H256='Auto Responses'!$J$8),0,IF($F256=$G256,1,0)))))</f>
        <v>N/A</v>
      </c>
      <c r="M256" s="10" t="str">
        <f>VLOOKUP($A256,'Privacy Analyst Evaluation'!$A$46:$J$120,10,0)&amp;""</f>
        <v>FALSE</v>
      </c>
      <c r="N256" s="10">
        <f t="shared" si="55"/>
        <v>1</v>
      </c>
      <c r="O256" s="124">
        <f t="shared" si="56"/>
        <v>20</v>
      </c>
      <c r="P256" s="124" t="str">
        <f t="shared" si="57"/>
        <v>N/A</v>
      </c>
      <c r="Q256" s="124">
        <f t="shared" si="49"/>
        <v>0</v>
      </c>
      <c r="R256" s="124">
        <f t="shared" si="43"/>
        <v>0</v>
      </c>
      <c r="S256" s="124">
        <f t="shared" si="50"/>
        <v>0</v>
      </c>
      <c r="T256" s="124">
        <f t="shared" si="51"/>
        <v>1</v>
      </c>
      <c r="U256" s="124">
        <f t="shared" si="44"/>
        <v>70</v>
      </c>
      <c r="V256" s="124">
        <f t="shared" si="52"/>
        <v>70</v>
      </c>
    </row>
    <row r="257" spans="1:22" ht="56.1">
      <c r="A257" s="10" t="str">
        <f>Questions!$A257</f>
        <v>PDAT-04</v>
      </c>
      <c r="B257" s="10" t="str">
        <f t="shared" si="53"/>
        <v>PDAT</v>
      </c>
      <c r="C257" s="10" t="str">
        <f>VLOOKUP($A257,Questions!$A$3:$L$333,2,0)&amp;""</f>
        <v>Is institutional data coming into or going out of the United States at any point during collection, processing, storage, or archiving?</v>
      </c>
      <c r="D257" s="10" t="str">
        <f>VLOOKUP($A257,Questions!$A$3:$L$333,11,0)&amp;""</f>
        <v/>
      </c>
      <c r="E257" s="10" t="str">
        <f>VLOOKUP($A257,Questions!$A$3:$L$333,12,0)&amp;""</f>
        <v>Privacy</v>
      </c>
      <c r="F257" s="10" t="str">
        <f>VLOOKUP($A257,'Privacy Analyst Evaluation'!$A$46:$J$120,3,0)&amp;""</f>
        <v>No</v>
      </c>
      <c r="G257" s="10" t="str">
        <f>VLOOKUP($A257,'Privacy Analyst Evaluation'!$A$46:$J$120,6,0)&amp;""</f>
        <v>No</v>
      </c>
      <c r="H257" s="10" t="str">
        <f>VLOOKUP($A257,'Privacy Analyst Evaluation'!$A$46:$J$120,7,0)&amp;""</f>
        <v/>
      </c>
      <c r="I257" s="10" t="str">
        <f>VLOOKUP($A257,'Privacy Analyst Evaluation'!$A$46:$J$120,8,0)&amp;""</f>
        <v>Minor Importance</v>
      </c>
      <c r="J257" s="10" t="str">
        <f>VLOOKUP($A257,'Privacy Analyst Evaluation'!$A$46:$J$120,9,0)&amp;""</f>
        <v/>
      </c>
      <c r="K257" s="10">
        <f t="shared" si="54"/>
        <v>5</v>
      </c>
      <c r="L257" s="124">
        <f>IF($E257="Not Scored", "N/A",IF(AND($D257='Auto Responses'!$J$27,$H257=""),"N/A",IF(AND($D257='Auto Responses'!$J$27,$H257='Auto Responses'!$J$7,),1,IF(AND($D257='Auto Responses'!$J$27,$H257='Auto Responses'!$J$8),0,IF($F257=$G257,1,0)))))</f>
        <v>1</v>
      </c>
      <c r="M257" s="10" t="str">
        <f>VLOOKUP($A257,'Privacy Analyst Evaluation'!$A$46:$J$120,10,0)&amp;""</f>
        <v>FALSE</v>
      </c>
      <c r="N257" s="10">
        <f t="shared" si="55"/>
        <v>0</v>
      </c>
      <c r="O257" s="124">
        <f t="shared" si="56"/>
        <v>5</v>
      </c>
      <c r="P257" s="124">
        <f t="shared" si="57"/>
        <v>5</v>
      </c>
      <c r="Q257" s="124">
        <f t="shared" si="49"/>
        <v>0</v>
      </c>
      <c r="R257" s="124">
        <f t="shared" si="43"/>
        <v>0</v>
      </c>
      <c r="S257" s="124">
        <f t="shared" si="50"/>
        <v>0</v>
      </c>
      <c r="T257" s="124">
        <f t="shared" si="51"/>
        <v>0</v>
      </c>
      <c r="U257" s="124">
        <f t="shared" si="44"/>
        <v>70</v>
      </c>
      <c r="V257" s="124">
        <f t="shared" si="52"/>
        <v>0</v>
      </c>
    </row>
    <row r="258" spans="1:22" ht="56.1">
      <c r="A258" s="10" t="str">
        <f>Questions!$A258</f>
        <v>PDAT-05</v>
      </c>
      <c r="B258" s="10" t="str">
        <f t="shared" si="53"/>
        <v>PDAT</v>
      </c>
      <c r="C258" s="10" t="str">
        <f>VLOOKUP($A258,Questions!$A$3:$L$333,2,0)&amp;""</f>
        <v>Do you capture device information (e.g., IP address, MAC address)?</v>
      </c>
      <c r="D258" s="10" t="str">
        <f>VLOOKUP($A258,Questions!$A$3:$L$333,11,0)&amp;""</f>
        <v/>
      </c>
      <c r="E258" s="10" t="str">
        <f>VLOOKUP($A258,Questions!$A$3:$L$333,12,0)&amp;""</f>
        <v>Privacy</v>
      </c>
      <c r="F258" s="10" t="str">
        <f>VLOOKUP($A258,'Privacy Analyst Evaluation'!$A$46:$J$120,3,0)&amp;""</f>
        <v>No</v>
      </c>
      <c r="G258" s="10" t="str">
        <f>VLOOKUP($A258,'Privacy Analyst Evaluation'!$A$46:$J$120,6,0)&amp;""</f>
        <v>No</v>
      </c>
      <c r="H258" s="10" t="str">
        <f>VLOOKUP($A258,'Privacy Analyst Evaluation'!$A$46:$J$120,7,0)&amp;""</f>
        <v/>
      </c>
      <c r="I258" s="10" t="str">
        <f>VLOOKUP($A258,'Privacy Analyst Evaluation'!$A$46:$J$120,8,0)&amp;""</f>
        <v>Minor Importance</v>
      </c>
      <c r="J258" s="10" t="str">
        <f>VLOOKUP($A258,'Privacy Analyst Evaluation'!$A$46:$J$120,9,0)&amp;""</f>
        <v/>
      </c>
      <c r="K258" s="10">
        <f t="shared" si="54"/>
        <v>5</v>
      </c>
      <c r="L258" s="124">
        <f>IF($E258="Not Scored", "N/A",IF(AND($D258='Auto Responses'!$J$27,$H258=""),"N/A",IF(AND($D258='Auto Responses'!$J$27,$H258='Auto Responses'!$J$7,),1,IF(AND($D258='Auto Responses'!$J$27,$H258='Auto Responses'!$J$8),0,IF($F258=$G258,1,0)))))</f>
        <v>1</v>
      </c>
      <c r="M258" s="10" t="str">
        <f>VLOOKUP($A258,'Privacy Analyst Evaluation'!$A$46:$J$120,10,0)&amp;""</f>
        <v>FALSE</v>
      </c>
      <c r="N258" s="10">
        <f t="shared" si="55"/>
        <v>0</v>
      </c>
      <c r="O258" s="124">
        <f t="shared" si="56"/>
        <v>5</v>
      </c>
      <c r="P258" s="124">
        <f t="shared" si="57"/>
        <v>5</v>
      </c>
      <c r="Q258" s="124">
        <f t="shared" si="49"/>
        <v>0</v>
      </c>
      <c r="R258" s="124">
        <f t="shared" si="43"/>
        <v>0</v>
      </c>
      <c r="S258" s="124">
        <f t="shared" si="50"/>
        <v>0</v>
      </c>
      <c r="T258" s="124">
        <f t="shared" si="51"/>
        <v>0</v>
      </c>
      <c r="U258" s="124">
        <f t="shared" si="44"/>
        <v>70</v>
      </c>
      <c r="V258" s="124">
        <f t="shared" si="52"/>
        <v>0</v>
      </c>
    </row>
    <row r="259" spans="1:22" ht="56.1">
      <c r="A259" s="10" t="str">
        <f>Questions!$A259</f>
        <v>PDAT-06</v>
      </c>
      <c r="B259" s="10" t="str">
        <f t="shared" si="53"/>
        <v>PDAT</v>
      </c>
      <c r="C259" s="10" t="str">
        <f>VLOOKUP($A259,Questions!$A$3:$L$333,2,0)&amp;""</f>
        <v>Does any part of this service/project involve a web/app tracking component (e.g., use of web-tracking pixels, cookies)?</v>
      </c>
      <c r="D259" s="10" t="str">
        <f>VLOOKUP($A259,Questions!$A$3:$L$333,11,0)&amp;""</f>
        <v/>
      </c>
      <c r="E259" s="10" t="str">
        <f>VLOOKUP($A259,Questions!$A$3:$L$333,12,0)&amp;""</f>
        <v>Privacy</v>
      </c>
      <c r="F259" s="10" t="str">
        <f>VLOOKUP($A259,'Privacy Analyst Evaluation'!$A$46:$J$120,3,0)&amp;""</f>
        <v>Yes</v>
      </c>
      <c r="G259" s="10" t="str">
        <f>VLOOKUP($A259,'Privacy Analyst Evaluation'!$A$46:$J$120,6,0)&amp;""</f>
        <v>No</v>
      </c>
      <c r="H259" s="10" t="str">
        <f>VLOOKUP($A259,'Privacy Analyst Evaluation'!$A$46:$J$120,7,0)&amp;""</f>
        <v/>
      </c>
      <c r="I259" s="10" t="str">
        <f>VLOOKUP($A259,'Privacy Analyst Evaluation'!$A$46:$J$120,8,0)&amp;""</f>
        <v>Minor Importance</v>
      </c>
      <c r="J259" s="10" t="str">
        <f>VLOOKUP($A259,'Privacy Analyst Evaluation'!$A$46:$J$120,9,0)&amp;""</f>
        <v/>
      </c>
      <c r="K259" s="10">
        <f t="shared" si="54"/>
        <v>5</v>
      </c>
      <c r="L259" s="124">
        <f>IF($E259="Not Scored", "N/A",IF(AND($D259='Auto Responses'!$J$27,$H259=""),"N/A",IF(AND($D259='Auto Responses'!$J$27,$H259='Auto Responses'!$J$7,),1,IF(AND($D259='Auto Responses'!$J$27,$H259='Auto Responses'!$J$8),0,IF($F259=$G259,1,0)))))</f>
        <v>0</v>
      </c>
      <c r="M259" s="10" t="str">
        <f>VLOOKUP($A259,'Privacy Analyst Evaluation'!$A$46:$J$120,10,0)&amp;""</f>
        <v>FALSE</v>
      </c>
      <c r="N259" s="10">
        <f t="shared" si="55"/>
        <v>0</v>
      </c>
      <c r="O259" s="124">
        <f t="shared" si="56"/>
        <v>5</v>
      </c>
      <c r="P259" s="124">
        <f t="shared" si="57"/>
        <v>0</v>
      </c>
      <c r="Q259" s="124">
        <f t="shared" si="49"/>
        <v>0</v>
      </c>
      <c r="R259" s="124">
        <f t="shared" si="43"/>
        <v>0</v>
      </c>
      <c r="S259" s="124">
        <f t="shared" si="50"/>
        <v>0</v>
      </c>
      <c r="T259" s="124">
        <f t="shared" si="51"/>
        <v>0</v>
      </c>
      <c r="U259" s="124">
        <f t="shared" si="44"/>
        <v>70</v>
      </c>
      <c r="V259" s="124">
        <f t="shared" si="52"/>
        <v>0</v>
      </c>
    </row>
    <row r="260" spans="1:22" ht="56.1">
      <c r="A260" s="10" t="str">
        <f>Questions!$A260</f>
        <v>PDAT-07</v>
      </c>
      <c r="B260" s="10" t="str">
        <f t="shared" si="53"/>
        <v>PDAT</v>
      </c>
      <c r="C260" s="10" t="str">
        <f>VLOOKUP($A260,Questions!$A$3:$L$333,2,0)&amp;""</f>
        <v>Does your staff (or a third party) have access to institutional data (e.g., financial, PHI, or other sensitive information) through any means?</v>
      </c>
      <c r="D260" s="10" t="str">
        <f>VLOOKUP($A260,Questions!$A$3:$L$333,11,0)&amp;""</f>
        <v/>
      </c>
      <c r="E260" s="10" t="str">
        <f>VLOOKUP($A260,Questions!$A$3:$L$333,12,0)&amp;""</f>
        <v>Privacy</v>
      </c>
      <c r="F260" s="10" t="str">
        <f>VLOOKUP($A260,'Privacy Analyst Evaluation'!$A$46:$J$120,3,0)&amp;""</f>
        <v>No</v>
      </c>
      <c r="G260" s="10" t="str">
        <f>VLOOKUP($A260,'Privacy Analyst Evaluation'!$A$46:$J$120,6,0)&amp;""</f>
        <v>No</v>
      </c>
      <c r="H260" s="10" t="str">
        <f>VLOOKUP($A260,'Privacy Analyst Evaluation'!$A$46:$J$120,7,0)&amp;""</f>
        <v/>
      </c>
      <c r="I260" s="10" t="str">
        <f>VLOOKUP($A260,'Privacy Analyst Evaluation'!$A$46:$J$120,8,0)&amp;""</f>
        <v>Minor Importance</v>
      </c>
      <c r="J260" s="10" t="str">
        <f>VLOOKUP($A260,'Privacy Analyst Evaluation'!$A$46:$J$120,9,0)&amp;""</f>
        <v/>
      </c>
      <c r="K260" s="10">
        <f t="shared" si="54"/>
        <v>5</v>
      </c>
      <c r="L260" s="124">
        <f>IF($E260="Not Scored", "N/A",IF(AND($D260='Auto Responses'!$J$27,$H260=""),"N/A",IF(AND($D260='Auto Responses'!$J$27,$H260='Auto Responses'!$J$7,),1,IF(AND($D260='Auto Responses'!$J$27,$H260='Auto Responses'!$J$8),0,IF($F260=$G260,1,0)))))</f>
        <v>1</v>
      </c>
      <c r="M260" s="10" t="str">
        <f>VLOOKUP($A260,'Privacy Analyst Evaluation'!$A$46:$J$120,10,0)&amp;""</f>
        <v>FALSE</v>
      </c>
      <c r="N260" s="10">
        <f t="shared" si="55"/>
        <v>0</v>
      </c>
      <c r="O260" s="124">
        <f t="shared" si="56"/>
        <v>5</v>
      </c>
      <c r="P260" s="124">
        <f t="shared" si="57"/>
        <v>5</v>
      </c>
      <c r="Q260" s="124">
        <f t="shared" si="49"/>
        <v>0</v>
      </c>
      <c r="R260" s="124">
        <f t="shared" si="43"/>
        <v>0</v>
      </c>
      <c r="S260" s="124">
        <f t="shared" si="50"/>
        <v>0</v>
      </c>
      <c r="T260" s="124">
        <f t="shared" si="51"/>
        <v>0</v>
      </c>
      <c r="U260" s="124">
        <f t="shared" si="44"/>
        <v>70</v>
      </c>
      <c r="V260" s="124">
        <f t="shared" si="52"/>
        <v>0</v>
      </c>
    </row>
    <row r="261" spans="1:22" ht="56.1">
      <c r="A261" s="10" t="str">
        <f>Questions!$A261</f>
        <v>PDAT-08</v>
      </c>
      <c r="B261" s="10" t="str">
        <f t="shared" si="53"/>
        <v>PDAT</v>
      </c>
      <c r="C261" s="10" t="str">
        <f>VLOOKUP($A261,Questions!$A$3:$L$333,2,0)&amp;""</f>
        <v>Will you handle personal data in a manner compliant with all relevant laws, regulations, and applicable institution policies?</v>
      </c>
      <c r="D261" s="10" t="str">
        <f>VLOOKUP($A261,Questions!$A$3:$L$333,11,0)&amp;""</f>
        <v>Neutral until evaluated</v>
      </c>
      <c r="E261" s="10" t="str">
        <f>VLOOKUP($A261,Questions!$A$3:$L$333,12,0)&amp;""</f>
        <v>Not scored</v>
      </c>
      <c r="F261" s="10" t="str">
        <f>VLOOKUP($A261,'Privacy Analyst Evaluation'!$A$46:$J$120,3,0)&amp;""</f>
        <v>No</v>
      </c>
      <c r="G261" s="10" t="str">
        <f>VLOOKUP($A261,'Privacy Analyst Evaluation'!$A$46:$J$120,6,0)&amp;""</f>
        <v/>
      </c>
      <c r="H261" s="10" t="str">
        <f>VLOOKUP($A261,'Privacy Analyst Evaluation'!$A$46:$J$120,7,0)&amp;""</f>
        <v/>
      </c>
      <c r="I261" s="10" t="str">
        <f>VLOOKUP($A261,'Privacy Analyst Evaluation'!$A$46:$J$120,8,0)&amp;""</f>
        <v>Minor Importance</v>
      </c>
      <c r="J261" s="10" t="str">
        <f>VLOOKUP($A261,'Privacy Analyst Evaluation'!$A$46:$J$120,9,0)&amp;""</f>
        <v/>
      </c>
      <c r="K261" s="10">
        <f t="shared" si="54"/>
        <v>5</v>
      </c>
      <c r="L261" s="124" t="str">
        <f>IF($E261="Not Scored", "N/A",IF(AND($D261='Auto Responses'!$J$27,$H261=""),"N/A",IF(AND($D261='Auto Responses'!$J$27,$H261='Auto Responses'!$J$7,),1,IF(AND($D261='Auto Responses'!$J$27,$H261='Auto Responses'!$J$8),0,IF($F261=$G261,1,0)))))</f>
        <v>N/A</v>
      </c>
      <c r="M261" s="10" t="str">
        <f>VLOOKUP($A261,'Privacy Analyst Evaluation'!$A$46:$J$120,10,0)&amp;""</f>
        <v>FALSE</v>
      </c>
      <c r="N261" s="10">
        <f t="shared" si="55"/>
        <v>0</v>
      </c>
      <c r="O261" s="124" t="str">
        <f t="shared" si="56"/>
        <v>N/A</v>
      </c>
      <c r="P261" s="124" t="str">
        <f t="shared" si="57"/>
        <v>N/A</v>
      </c>
      <c r="Q261" s="124">
        <f t="shared" si="49"/>
        <v>0</v>
      </c>
      <c r="R261" s="124">
        <f t="shared" ref="R261:R324" si="58">R260+Q261</f>
        <v>0</v>
      </c>
      <c r="S261" s="124">
        <f t="shared" si="50"/>
        <v>0</v>
      </c>
      <c r="T261" s="124">
        <f t="shared" si="51"/>
        <v>0</v>
      </c>
      <c r="U261" s="124">
        <f t="shared" ref="U261:U324" si="59">U260+T261</f>
        <v>70</v>
      </c>
      <c r="V261" s="124">
        <f t="shared" si="52"/>
        <v>0</v>
      </c>
    </row>
    <row r="262" spans="1:22" ht="56.1">
      <c r="A262" s="10" t="str">
        <f>Questions!$A262</f>
        <v>PRPO-01</v>
      </c>
      <c r="B262" s="10" t="str">
        <f t="shared" si="53"/>
        <v>PRPO</v>
      </c>
      <c r="C262" s="10" t="str">
        <f>VLOOKUP($A262,Questions!$A$3:$L$333,2,0)&amp;""</f>
        <v>Do you have a documented privacy management process?</v>
      </c>
      <c r="D262" s="10" t="str">
        <f>VLOOKUP($A262,Questions!$A$3:$L$333,11,0)&amp;""</f>
        <v/>
      </c>
      <c r="E262" s="10" t="str">
        <f>VLOOKUP($A262,Questions!$A$3:$L$333,12,0)&amp;""</f>
        <v>Privacy</v>
      </c>
      <c r="F262" s="10" t="str">
        <f>VLOOKUP($A262,'Privacy Analyst Evaluation'!$A$46:$J$120,3,0)&amp;""</f>
        <v>Yes</v>
      </c>
      <c r="G262" s="10" t="str">
        <f>VLOOKUP($A262,'Privacy Analyst Evaluation'!$A$46:$J$120,6,0)&amp;""</f>
        <v>Yes</v>
      </c>
      <c r="H262" s="10" t="str">
        <f>VLOOKUP($A262,'Privacy Analyst Evaluation'!$A$46:$J$120,7,0)&amp;""</f>
        <v/>
      </c>
      <c r="I262" s="10" t="str">
        <f>VLOOKUP($A262,'Privacy Analyst Evaluation'!$A$46:$J$120,8,0)&amp;""</f>
        <v>Minor Importance</v>
      </c>
      <c r="J262" s="10" t="str">
        <f>VLOOKUP($A262,'Privacy Analyst Evaluation'!$A$46:$J$120,9,0)&amp;""</f>
        <v/>
      </c>
      <c r="K262" s="10">
        <f t="shared" si="54"/>
        <v>5</v>
      </c>
      <c r="L262" s="124">
        <f>IF($E262="Not Scored", "N/A",IF(AND($D262='Auto Responses'!$J$27,$H262=""),"N/A",IF(AND($D262='Auto Responses'!$J$27,$H262='Auto Responses'!$J$7,),1,IF(AND($D262='Auto Responses'!$J$27,$H262='Auto Responses'!$J$8),0,IF($F262=$G262,1,0)))))</f>
        <v>1</v>
      </c>
      <c r="M262" s="10" t="str">
        <f>VLOOKUP($A262,'Privacy Analyst Evaluation'!$A$46:$J$120,10,0)&amp;""</f>
        <v>FALSE</v>
      </c>
      <c r="N262" s="10">
        <f t="shared" si="55"/>
        <v>0</v>
      </c>
      <c r="O262" s="124">
        <f t="shared" si="56"/>
        <v>5</v>
      </c>
      <c r="P262" s="124">
        <f t="shared" si="57"/>
        <v>5</v>
      </c>
      <c r="Q262" s="124">
        <f t="shared" si="49"/>
        <v>0</v>
      </c>
      <c r="R262" s="124">
        <f t="shared" si="58"/>
        <v>0</v>
      </c>
      <c r="S262" s="124">
        <f t="shared" si="50"/>
        <v>0</v>
      </c>
      <c r="T262" s="124">
        <f t="shared" si="51"/>
        <v>0</v>
      </c>
      <c r="U262" s="124">
        <f t="shared" si="59"/>
        <v>70</v>
      </c>
      <c r="V262" s="124">
        <f t="shared" si="52"/>
        <v>0</v>
      </c>
    </row>
    <row r="263" spans="1:22" ht="56.1">
      <c r="A263" s="10" t="str">
        <f>Questions!$A263</f>
        <v>PRPO-02</v>
      </c>
      <c r="B263" s="10" t="str">
        <f t="shared" si="53"/>
        <v>PRPO</v>
      </c>
      <c r="C263" s="10" t="str">
        <f>VLOOKUP($A263,Questions!$A$3:$L$333,2,0)&amp;""</f>
        <v>Are privacy principles designed into the product lifecycle (i.e., privacy-by-design)?</v>
      </c>
      <c r="D263" s="10" t="str">
        <f>VLOOKUP($A263,Questions!$A$3:$L$333,11,0)&amp;""</f>
        <v/>
      </c>
      <c r="E263" s="10" t="str">
        <f>VLOOKUP($A263,Questions!$A$3:$L$333,12,0)&amp;""</f>
        <v>Privacy</v>
      </c>
      <c r="F263" s="10" t="str">
        <f>VLOOKUP($A263,'Privacy Analyst Evaluation'!$A$46:$J$120,3,0)&amp;""</f>
        <v>Yes</v>
      </c>
      <c r="G263" s="10" t="str">
        <f>VLOOKUP($A263,'Privacy Analyst Evaluation'!$A$46:$J$120,6,0)&amp;""</f>
        <v>Yes</v>
      </c>
      <c r="H263" s="10" t="str">
        <f>VLOOKUP($A263,'Privacy Analyst Evaluation'!$A$46:$J$120,7,0)&amp;""</f>
        <v/>
      </c>
      <c r="I263" s="10" t="str">
        <f>VLOOKUP($A263,'Privacy Analyst Evaluation'!$A$46:$J$120,8,0)&amp;""</f>
        <v>Minor Importance</v>
      </c>
      <c r="J263" s="10" t="str">
        <f>VLOOKUP($A263,'Privacy Analyst Evaluation'!$A$46:$J$120,9,0)&amp;""</f>
        <v/>
      </c>
      <c r="K263" s="10">
        <f t="shared" si="54"/>
        <v>5</v>
      </c>
      <c r="L263" s="124">
        <f>IF($E263="Not Scored", "N/A",IF(AND($D263='Auto Responses'!$J$27,$H263=""),"N/A",IF(AND($D263='Auto Responses'!$J$27,$H263='Auto Responses'!$J$7,),1,IF(AND($D263='Auto Responses'!$J$27,$H263='Auto Responses'!$J$8),0,IF($F263=$G263,1,0)))))</f>
        <v>1</v>
      </c>
      <c r="M263" s="10" t="str">
        <f>VLOOKUP($A263,'Privacy Analyst Evaluation'!$A$46:$J$120,10,0)&amp;""</f>
        <v>FALSE</v>
      </c>
      <c r="N263" s="10">
        <f t="shared" si="55"/>
        <v>0</v>
      </c>
      <c r="O263" s="124">
        <f t="shared" si="56"/>
        <v>5</v>
      </c>
      <c r="P263" s="124">
        <f t="shared" si="57"/>
        <v>5</v>
      </c>
      <c r="Q263" s="124">
        <f t="shared" si="49"/>
        <v>0</v>
      </c>
      <c r="R263" s="124">
        <f t="shared" si="58"/>
        <v>0</v>
      </c>
      <c r="S263" s="124">
        <f t="shared" si="50"/>
        <v>0</v>
      </c>
      <c r="T263" s="124">
        <f t="shared" si="51"/>
        <v>0</v>
      </c>
      <c r="U263" s="124">
        <f t="shared" si="59"/>
        <v>70</v>
      </c>
      <c r="V263" s="124">
        <f t="shared" si="52"/>
        <v>0</v>
      </c>
    </row>
    <row r="264" spans="1:22" ht="56.1">
      <c r="A264" s="10" t="str">
        <f>Questions!$A264</f>
        <v>PRPO-03</v>
      </c>
      <c r="B264" s="10" t="str">
        <f t="shared" si="53"/>
        <v>PRPO</v>
      </c>
      <c r="C264" s="10" t="str">
        <f>VLOOKUP($A264,Questions!$A$3:$L$333,2,0)&amp;""</f>
        <v>Will you comply with applicable breach notification laws?</v>
      </c>
      <c r="D264" s="10" t="str">
        <f>VLOOKUP($A264,Questions!$A$3:$L$333,11,0)&amp;""</f>
        <v/>
      </c>
      <c r="E264" s="10" t="str">
        <f>VLOOKUP($A264,Questions!$A$3:$L$333,12,0)&amp;""</f>
        <v>Privacy</v>
      </c>
      <c r="F264" s="10" t="str">
        <f>VLOOKUP($A264,'Privacy Analyst Evaluation'!$A$46:$J$120,3,0)&amp;""</f>
        <v>Yes</v>
      </c>
      <c r="G264" s="10" t="str">
        <f>VLOOKUP($A264,'Privacy Analyst Evaluation'!$A$46:$J$120,6,0)&amp;""</f>
        <v>Yes</v>
      </c>
      <c r="H264" s="10" t="str">
        <f>VLOOKUP($A264,'Privacy Analyst Evaluation'!$A$46:$J$120,7,0)&amp;""</f>
        <v/>
      </c>
      <c r="I264" s="10" t="str">
        <f>VLOOKUP($A264,'Privacy Analyst Evaluation'!$A$46:$J$120,8,0)&amp;""</f>
        <v>Standard Importance</v>
      </c>
      <c r="J264" s="10" t="str">
        <f>VLOOKUP($A264,'Privacy Analyst Evaluation'!$A$46:$J$120,9,0)&amp;""</f>
        <v/>
      </c>
      <c r="K264" s="10">
        <f t="shared" si="54"/>
        <v>10</v>
      </c>
      <c r="L264" s="124">
        <f>IF($E264="Not Scored", "N/A",IF(AND($D264='Auto Responses'!$J$27,$H264=""),"N/A",IF(AND($D264='Auto Responses'!$J$27,$H264='Auto Responses'!$J$7,),1,IF(AND($D264='Auto Responses'!$J$27,$H264='Auto Responses'!$J$8),0,IF($F264=$G264,1,0)))))</f>
        <v>1</v>
      </c>
      <c r="M264" s="10" t="str">
        <f>VLOOKUP($A264,'Privacy Analyst Evaluation'!$A$46:$J$120,10,0)&amp;""</f>
        <v>FALSE</v>
      </c>
      <c r="N264" s="10">
        <f t="shared" si="55"/>
        <v>0</v>
      </c>
      <c r="O264" s="124">
        <f t="shared" si="56"/>
        <v>10</v>
      </c>
      <c r="P264" s="124">
        <f t="shared" si="57"/>
        <v>10</v>
      </c>
      <c r="Q264" s="124">
        <f t="shared" si="49"/>
        <v>0</v>
      </c>
      <c r="R264" s="124">
        <f t="shared" si="58"/>
        <v>0</v>
      </c>
      <c r="S264" s="124">
        <f t="shared" si="50"/>
        <v>0</v>
      </c>
      <c r="T264" s="124">
        <f t="shared" si="51"/>
        <v>0</v>
      </c>
      <c r="U264" s="124">
        <f t="shared" si="59"/>
        <v>70</v>
      </c>
      <c r="V264" s="124">
        <f t="shared" si="52"/>
        <v>0</v>
      </c>
    </row>
    <row r="265" spans="1:22" ht="56.1">
      <c r="A265" s="10" t="str">
        <f>Questions!$A265</f>
        <v>PRPO-04</v>
      </c>
      <c r="B265" s="10" t="str">
        <f t="shared" si="53"/>
        <v>PRPO</v>
      </c>
      <c r="C265" s="10" t="str">
        <f>VLOOKUP($A265,Questions!$A$3:$L$333,2,0)&amp;""</f>
        <v>Will you comply with the institution's policies regarding user privacy and data protection?</v>
      </c>
      <c r="D265" s="10" t="str">
        <f>VLOOKUP($A265,Questions!$A$3:$L$333,11,0)&amp;""</f>
        <v/>
      </c>
      <c r="E265" s="10" t="str">
        <f>VLOOKUP($A265,Questions!$A$3:$L$333,12,0)&amp;""</f>
        <v>Privacy</v>
      </c>
      <c r="F265" s="10" t="str">
        <f>VLOOKUP($A265,'Privacy Analyst Evaluation'!$A$46:$J$120,3,0)&amp;""</f>
        <v>Yes</v>
      </c>
      <c r="G265" s="10" t="str">
        <f>VLOOKUP($A265,'Privacy Analyst Evaluation'!$A$46:$J$120,6,0)&amp;""</f>
        <v>Yes</v>
      </c>
      <c r="H265" s="10" t="str">
        <f>VLOOKUP($A265,'Privacy Analyst Evaluation'!$A$46:$J$120,7,0)&amp;""</f>
        <v/>
      </c>
      <c r="I265" s="10" t="str">
        <f>VLOOKUP($A265,'Privacy Analyst Evaluation'!$A$46:$J$120,8,0)&amp;""</f>
        <v>Minor Importance</v>
      </c>
      <c r="J265" s="10" t="str">
        <f>VLOOKUP($A265,'Privacy Analyst Evaluation'!$A$46:$J$120,9,0)&amp;""</f>
        <v/>
      </c>
      <c r="K265" s="10">
        <f t="shared" si="54"/>
        <v>5</v>
      </c>
      <c r="L265" s="124">
        <f>IF($E265="Not Scored", "N/A",IF(AND($D265='Auto Responses'!$J$27,$H265=""),"N/A",IF(AND($D265='Auto Responses'!$J$27,$H265='Auto Responses'!$J$7,),1,IF(AND($D265='Auto Responses'!$J$27,$H265='Auto Responses'!$J$8),0,IF($F265=$G265,1,0)))))</f>
        <v>1</v>
      </c>
      <c r="M265" s="10" t="str">
        <f>VLOOKUP($A265,'Privacy Analyst Evaluation'!$A$46:$J$120,10,0)&amp;""</f>
        <v>FALSE</v>
      </c>
      <c r="N265" s="10">
        <f t="shared" si="55"/>
        <v>0</v>
      </c>
      <c r="O265" s="124">
        <f t="shared" si="56"/>
        <v>5</v>
      </c>
      <c r="P265" s="124">
        <f t="shared" si="57"/>
        <v>5</v>
      </c>
      <c r="Q265" s="124">
        <f t="shared" si="49"/>
        <v>0</v>
      </c>
      <c r="R265" s="124">
        <f t="shared" si="58"/>
        <v>0</v>
      </c>
      <c r="S265" s="124">
        <f t="shared" si="50"/>
        <v>0</v>
      </c>
      <c r="T265" s="124">
        <f t="shared" si="51"/>
        <v>0</v>
      </c>
      <c r="U265" s="124">
        <f t="shared" si="59"/>
        <v>70</v>
      </c>
      <c r="V265" s="124">
        <f t="shared" si="52"/>
        <v>0</v>
      </c>
    </row>
    <row r="266" spans="1:22" ht="56.1">
      <c r="A266" s="10" t="str">
        <f>Questions!$A266</f>
        <v>PRPO-05</v>
      </c>
      <c r="B266" s="10" t="str">
        <f t="shared" si="53"/>
        <v>PRPO</v>
      </c>
      <c r="C266" s="10" t="str">
        <f>VLOOKUP($A266,Questions!$A$3:$L$333,2,0)&amp;""</f>
        <v>Is your company subject to the laws and regulations of the institution's geographic region?</v>
      </c>
      <c r="D266" s="10" t="str">
        <f>VLOOKUP($A266,Questions!$A$3:$L$333,11,0)&amp;""</f>
        <v/>
      </c>
      <c r="E266" s="10" t="str">
        <f>VLOOKUP($A266,Questions!$A$3:$L$333,12,0)&amp;""</f>
        <v>Privacy</v>
      </c>
      <c r="F266" s="10" t="str">
        <f>VLOOKUP($A266,'Privacy Analyst Evaluation'!$A$46:$J$120,3,0)&amp;""</f>
        <v>Yes</v>
      </c>
      <c r="G266" s="10" t="str">
        <f>VLOOKUP($A266,'Privacy Analyst Evaluation'!$A$46:$J$120,6,0)&amp;""</f>
        <v>Yes</v>
      </c>
      <c r="H266" s="10" t="str">
        <f>VLOOKUP($A266,'Privacy Analyst Evaluation'!$A$46:$J$120,7,0)&amp;""</f>
        <v/>
      </c>
      <c r="I266" s="10" t="str">
        <f>VLOOKUP($A266,'Privacy Analyst Evaluation'!$A$46:$J$120,8,0)&amp;""</f>
        <v>Minor Importance</v>
      </c>
      <c r="J266" s="10" t="str">
        <f>VLOOKUP($A266,'Privacy Analyst Evaluation'!$A$46:$J$120,9,0)&amp;""</f>
        <v/>
      </c>
      <c r="K266" s="10">
        <f t="shared" si="54"/>
        <v>5</v>
      </c>
      <c r="L266" s="124">
        <f>IF($E266="Not Scored", "N/A",IF(AND($D266='Auto Responses'!$J$27,$H266=""),"N/A",IF(AND($D266='Auto Responses'!$J$27,$H266='Auto Responses'!$J$7,),1,IF(AND($D266='Auto Responses'!$J$27,$H266='Auto Responses'!$J$8),0,IF($F266=$G266,1,0)))))</f>
        <v>1</v>
      </c>
      <c r="M266" s="10" t="str">
        <f>VLOOKUP($A266,'Privacy Analyst Evaluation'!$A$46:$J$120,10,0)&amp;""</f>
        <v>FALSE</v>
      </c>
      <c r="N266" s="10">
        <f t="shared" si="55"/>
        <v>0</v>
      </c>
      <c r="O266" s="124">
        <f t="shared" si="56"/>
        <v>5</v>
      </c>
      <c r="P266" s="124">
        <f t="shared" si="57"/>
        <v>5</v>
      </c>
      <c r="Q266" s="124">
        <f t="shared" si="49"/>
        <v>0</v>
      </c>
      <c r="R266" s="124">
        <f t="shared" si="58"/>
        <v>0</v>
      </c>
      <c r="S266" s="124">
        <f t="shared" si="50"/>
        <v>0</v>
      </c>
      <c r="T266" s="124">
        <f t="shared" si="51"/>
        <v>0</v>
      </c>
      <c r="U266" s="124">
        <f t="shared" si="59"/>
        <v>70</v>
      </c>
      <c r="V266" s="124">
        <f t="shared" si="52"/>
        <v>0</v>
      </c>
    </row>
    <row r="267" spans="1:22" ht="56.1">
      <c r="A267" s="10" t="str">
        <f>Questions!$A267</f>
        <v>PRPO-06</v>
      </c>
      <c r="B267" s="10" t="str">
        <f t="shared" si="53"/>
        <v>PRPO</v>
      </c>
      <c r="C267" s="10" t="str">
        <f>VLOOKUP($A267,Questions!$A$3:$L$333,2,0)&amp;""</f>
        <v>Do you have a privacy awareness/training program?*</v>
      </c>
      <c r="D267" s="10" t="str">
        <f>VLOOKUP($A267,Questions!$A$3:$L$333,11,0)&amp;""</f>
        <v/>
      </c>
      <c r="E267" s="10" t="str">
        <f>VLOOKUP($A267,Questions!$A$3:$L$333,12,0)&amp;""</f>
        <v>Privacy</v>
      </c>
      <c r="F267" s="10" t="str">
        <f>VLOOKUP($A267,'Privacy Analyst Evaluation'!$A$46:$J$120,3,0)&amp;""</f>
        <v>Yes</v>
      </c>
      <c r="G267" s="10" t="str">
        <f>VLOOKUP($A267,'Privacy Analyst Evaluation'!$A$46:$J$120,6,0)&amp;""</f>
        <v>Yes</v>
      </c>
      <c r="H267" s="10" t="str">
        <f>VLOOKUP($A267,'Privacy Analyst Evaluation'!$A$46:$J$120,7,0)&amp;""</f>
        <v/>
      </c>
      <c r="I267" s="10" t="str">
        <f>VLOOKUP($A267,'Privacy Analyst Evaluation'!$A$46:$J$120,8,0)&amp;""</f>
        <v>Critical Importance</v>
      </c>
      <c r="J267" s="10" t="str">
        <f>VLOOKUP($A267,'Privacy Analyst Evaluation'!$A$46:$J$120,9,0)&amp;""</f>
        <v/>
      </c>
      <c r="K267" s="10">
        <f t="shared" si="54"/>
        <v>20</v>
      </c>
      <c r="L267" s="124">
        <f>IF($E267="Not Scored", "N/A",IF(AND($D267='Auto Responses'!$J$27,$H267=""),"N/A",IF(AND($D267='Auto Responses'!$J$27,$H267='Auto Responses'!$J$7,),1,IF(AND($D267='Auto Responses'!$J$27,$H267='Auto Responses'!$J$8),0,IF($F267=$G267,1,0)))))</f>
        <v>1</v>
      </c>
      <c r="M267" s="10" t="str">
        <f>VLOOKUP($A267,'Privacy Analyst Evaluation'!$A$46:$J$120,10,0)&amp;""</f>
        <v>FALSE</v>
      </c>
      <c r="N267" s="10">
        <f t="shared" si="55"/>
        <v>1</v>
      </c>
      <c r="O267" s="124">
        <f t="shared" si="56"/>
        <v>20</v>
      </c>
      <c r="P267" s="124">
        <f t="shared" si="57"/>
        <v>20</v>
      </c>
      <c r="Q267" s="124">
        <f t="shared" si="49"/>
        <v>0</v>
      </c>
      <c r="R267" s="124">
        <f t="shared" si="58"/>
        <v>0</v>
      </c>
      <c r="S267" s="124">
        <f t="shared" si="50"/>
        <v>0</v>
      </c>
      <c r="T267" s="124">
        <f t="shared" si="51"/>
        <v>1</v>
      </c>
      <c r="U267" s="124">
        <f t="shared" si="59"/>
        <v>71</v>
      </c>
      <c r="V267" s="124">
        <f t="shared" si="52"/>
        <v>71</v>
      </c>
    </row>
    <row r="268" spans="1:22" ht="56.1">
      <c r="A268" s="10" t="str">
        <f>Questions!$A268</f>
        <v>PRPO-07</v>
      </c>
      <c r="B268" s="10" t="str">
        <f t="shared" si="53"/>
        <v>PRPO</v>
      </c>
      <c r="C268" s="10" t="str">
        <f>VLOOKUP($A268,Questions!$A$3:$L$333,2,0)&amp;""</f>
        <v>Is privacy awareness training mandatory for all employees?</v>
      </c>
      <c r="D268" s="10" t="str">
        <f>VLOOKUP($A268,Questions!$A$3:$L$333,11,0)&amp;""</f>
        <v/>
      </c>
      <c r="E268" s="10" t="str">
        <f>VLOOKUP($A268,Questions!$A$3:$L$333,12,0)&amp;""</f>
        <v>Privacy</v>
      </c>
      <c r="F268" s="10" t="str">
        <f>VLOOKUP($A268,'Privacy Analyst Evaluation'!$A$46:$J$120,3,0)&amp;""</f>
        <v>Yes</v>
      </c>
      <c r="G268" s="10" t="str">
        <f>VLOOKUP($A268,'Privacy Analyst Evaluation'!$A$46:$J$120,6,0)&amp;""</f>
        <v>Yes</v>
      </c>
      <c r="H268" s="10" t="str">
        <f>VLOOKUP($A268,'Privacy Analyst Evaluation'!$A$46:$J$120,7,0)&amp;""</f>
        <v/>
      </c>
      <c r="I268" s="10" t="str">
        <f>VLOOKUP($A268,'Privacy Analyst Evaluation'!$A$46:$J$120,8,0)&amp;""</f>
        <v>Minor Importance</v>
      </c>
      <c r="J268" s="10" t="str">
        <f>VLOOKUP($A268,'Privacy Analyst Evaluation'!$A$46:$J$120,9,0)&amp;""</f>
        <v/>
      </c>
      <c r="K268" s="10">
        <f t="shared" si="54"/>
        <v>5</v>
      </c>
      <c r="L268" s="124">
        <f>IF($E268="Not Scored", "N/A",IF(AND($D268='Auto Responses'!$J$27,$H268=""),"N/A",IF(AND($D268='Auto Responses'!$J$27,$H268='Auto Responses'!$J$7,),1,IF(AND($D268='Auto Responses'!$J$27,$H268='Auto Responses'!$J$8),0,IF($F268=$G268,1,0)))))</f>
        <v>1</v>
      </c>
      <c r="M268" s="10" t="str">
        <f>VLOOKUP($A268,'Privacy Analyst Evaluation'!$A$46:$J$120,10,0)&amp;""</f>
        <v>FALSE</v>
      </c>
      <c r="N268" s="10">
        <f t="shared" si="55"/>
        <v>0</v>
      </c>
      <c r="O268" s="124">
        <f t="shared" si="56"/>
        <v>5</v>
      </c>
      <c r="P268" s="124">
        <f t="shared" si="57"/>
        <v>5</v>
      </c>
      <c r="Q268" s="124">
        <f t="shared" si="49"/>
        <v>0</v>
      </c>
      <c r="R268" s="124">
        <f t="shared" si="58"/>
        <v>0</v>
      </c>
      <c r="S268" s="124">
        <f t="shared" si="50"/>
        <v>0</v>
      </c>
      <c r="T268" s="124">
        <f t="shared" si="51"/>
        <v>0</v>
      </c>
      <c r="U268" s="124">
        <f t="shared" si="59"/>
        <v>71</v>
      </c>
      <c r="V268" s="124">
        <f t="shared" si="52"/>
        <v>0</v>
      </c>
    </row>
    <row r="269" spans="1:22" ht="56.1">
      <c r="A269" s="10" t="str">
        <f>Questions!$A269</f>
        <v>PRPO-08</v>
      </c>
      <c r="B269" s="10" t="str">
        <f t="shared" si="53"/>
        <v>PRPO</v>
      </c>
      <c r="C269" s="10" t="str">
        <f>VLOOKUP($A269,Questions!$A$3:$L$333,2,0)&amp;""</f>
        <v>Is AI privacy and ethics awareness/training required for all employees who work with AI?</v>
      </c>
      <c r="D269" s="10" t="str">
        <f>VLOOKUP($A269,Questions!$A$3:$L$333,11,0)&amp;""</f>
        <v/>
      </c>
      <c r="E269" s="10" t="str">
        <f>VLOOKUP($A269,Questions!$A$3:$L$333,12,0)&amp;""</f>
        <v>Privacy</v>
      </c>
      <c r="F269" s="10" t="str">
        <f>VLOOKUP($A269,'Privacy Analyst Evaluation'!$A$46:$J$120,3,0)&amp;""</f>
        <v>Yes</v>
      </c>
      <c r="G269" s="10" t="str">
        <f>VLOOKUP($A269,'Privacy Analyst Evaluation'!$A$46:$J$120,6,0)&amp;""</f>
        <v>Yes</v>
      </c>
      <c r="H269" s="10" t="str">
        <f>VLOOKUP($A269,'Privacy Analyst Evaluation'!$A$46:$J$120,7,0)&amp;""</f>
        <v/>
      </c>
      <c r="I269" s="10" t="str">
        <f>VLOOKUP($A269,'Privacy Analyst Evaluation'!$A$46:$J$120,8,0)&amp;""</f>
        <v>Minor Importance</v>
      </c>
      <c r="J269" s="10" t="str">
        <f>VLOOKUP($A269,'Privacy Analyst Evaluation'!$A$46:$J$120,9,0)&amp;""</f>
        <v/>
      </c>
      <c r="K269" s="10">
        <f t="shared" si="54"/>
        <v>5</v>
      </c>
      <c r="L269" s="124">
        <f>IF($E269="Not Scored", "N/A",IF(AND($D269='Auto Responses'!$J$27,$H269=""),"N/A",IF(AND($D269='Auto Responses'!$J$27,$H269='Auto Responses'!$J$7,),1,IF(AND($D269='Auto Responses'!$J$27,$H269='Auto Responses'!$J$8),0,IF($F269=$G269,1,0)))))</f>
        <v>1</v>
      </c>
      <c r="M269" s="10" t="str">
        <f>VLOOKUP($A269,'Privacy Analyst Evaluation'!$A$46:$J$120,10,0)&amp;""</f>
        <v>FALSE</v>
      </c>
      <c r="N269" s="10">
        <f t="shared" si="55"/>
        <v>0</v>
      </c>
      <c r="O269" s="124">
        <f t="shared" si="56"/>
        <v>5</v>
      </c>
      <c r="P269" s="124">
        <f t="shared" si="57"/>
        <v>5</v>
      </c>
      <c r="Q269" s="124">
        <f t="shared" si="49"/>
        <v>0</v>
      </c>
      <c r="R269" s="124">
        <f t="shared" si="58"/>
        <v>0</v>
      </c>
      <c r="S269" s="124">
        <f t="shared" si="50"/>
        <v>0</v>
      </c>
      <c r="T269" s="124">
        <f t="shared" si="51"/>
        <v>0</v>
      </c>
      <c r="U269" s="124">
        <f t="shared" si="59"/>
        <v>71</v>
      </c>
      <c r="V269" s="124">
        <f t="shared" si="52"/>
        <v>0</v>
      </c>
    </row>
    <row r="270" spans="1:22" ht="56.1">
      <c r="A270" s="10" t="str">
        <f>Questions!$A270</f>
        <v>PRPO-09</v>
      </c>
      <c r="B270" s="10" t="str">
        <f t="shared" si="53"/>
        <v>PRPO</v>
      </c>
      <c r="C270" s="10" t="str">
        <f>VLOOKUP($A270,Questions!$A$3:$L$333,2,0)&amp;""</f>
        <v>Do you have any decision-making processes that are completely automated (i.e., there is no human involvement)?</v>
      </c>
      <c r="D270" s="10" t="str">
        <f>VLOOKUP($A270,Questions!$A$3:$L$333,11,0)&amp;""</f>
        <v/>
      </c>
      <c r="E270" s="10" t="str">
        <f>VLOOKUP($A270,Questions!$A$3:$L$333,12,0)&amp;""</f>
        <v>Privacy</v>
      </c>
      <c r="F270" s="10" t="str">
        <f>VLOOKUP($A270,'Privacy Analyst Evaluation'!$A$46:$J$120,3,0)&amp;""</f>
        <v>No</v>
      </c>
      <c r="G270" s="10" t="str">
        <f>VLOOKUP($A270,'Privacy Analyst Evaluation'!$A$46:$J$120,6,0)&amp;""</f>
        <v>No</v>
      </c>
      <c r="H270" s="10" t="str">
        <f>VLOOKUP($A270,'Privacy Analyst Evaluation'!$A$46:$J$120,7,0)&amp;""</f>
        <v/>
      </c>
      <c r="I270" s="10" t="str">
        <f>VLOOKUP($A270,'Privacy Analyst Evaluation'!$A$46:$J$120,8,0)&amp;""</f>
        <v>Minor Importance</v>
      </c>
      <c r="J270" s="10" t="str">
        <f>VLOOKUP($A270,'Privacy Analyst Evaluation'!$A$46:$J$120,9,0)&amp;""</f>
        <v/>
      </c>
      <c r="K270" s="10">
        <f t="shared" si="54"/>
        <v>5</v>
      </c>
      <c r="L270" s="124">
        <f>IF($E270="Not Scored", "N/A",IF(AND($D270='Auto Responses'!$J$27,$H270=""),"N/A",IF(AND($D270='Auto Responses'!$J$27,$H270='Auto Responses'!$J$7,),1,IF(AND($D270='Auto Responses'!$J$27,$H270='Auto Responses'!$J$8),0,IF($F270=$G270,1,0)))))</f>
        <v>1</v>
      </c>
      <c r="M270" s="10" t="str">
        <f>VLOOKUP($A270,'Privacy Analyst Evaluation'!$A$46:$J$120,10,0)&amp;""</f>
        <v>FALSE</v>
      </c>
      <c r="N270" s="10">
        <f t="shared" si="55"/>
        <v>0</v>
      </c>
      <c r="O270" s="124">
        <f t="shared" si="56"/>
        <v>5</v>
      </c>
      <c r="P270" s="124">
        <f t="shared" si="57"/>
        <v>5</v>
      </c>
      <c r="Q270" s="124">
        <f t="shared" si="49"/>
        <v>0</v>
      </c>
      <c r="R270" s="124">
        <f t="shared" si="58"/>
        <v>0</v>
      </c>
      <c r="S270" s="124">
        <f t="shared" si="50"/>
        <v>0</v>
      </c>
      <c r="T270" s="124">
        <f t="shared" si="51"/>
        <v>0</v>
      </c>
      <c r="U270" s="124">
        <f t="shared" si="59"/>
        <v>71</v>
      </c>
      <c r="V270" s="124">
        <f t="shared" si="52"/>
        <v>0</v>
      </c>
    </row>
    <row r="271" spans="1:22" ht="56.1">
      <c r="A271" s="10" t="str">
        <f>Questions!$A271</f>
        <v>PRPO-10</v>
      </c>
      <c r="B271" s="10" t="str">
        <f t="shared" si="53"/>
        <v>PRPO</v>
      </c>
      <c r="C271" s="10" t="str">
        <f>VLOOKUP($A271,Questions!$A$3:$L$333,2,0)&amp;""</f>
        <v>Do you have a documented process for managing automated processing, including validations, monitoring, and data subject requests?</v>
      </c>
      <c r="D271" s="10" t="str">
        <f>VLOOKUP($A271,Questions!$A$3:$L$333,11,0)&amp;""</f>
        <v/>
      </c>
      <c r="E271" s="10" t="str">
        <f>VLOOKUP($A271,Questions!$A$3:$L$333,12,0)&amp;""</f>
        <v>Privacy</v>
      </c>
      <c r="F271" s="10" t="str">
        <f>VLOOKUP($A271,'Privacy Analyst Evaluation'!$A$46:$J$120,3,0)&amp;""</f>
        <v>Yes</v>
      </c>
      <c r="G271" s="10" t="str">
        <f>VLOOKUP($A271,'Privacy Analyst Evaluation'!$A$46:$J$120,6,0)&amp;""</f>
        <v>Yes</v>
      </c>
      <c r="H271" s="10" t="str">
        <f>VLOOKUP($A271,'Privacy Analyst Evaluation'!$A$46:$J$120,7,0)&amp;""</f>
        <v/>
      </c>
      <c r="I271" s="10" t="str">
        <f>VLOOKUP($A271,'Privacy Analyst Evaluation'!$A$46:$J$120,8,0)&amp;""</f>
        <v>Minor Importance</v>
      </c>
      <c r="J271" s="10" t="str">
        <f>VLOOKUP($A271,'Privacy Analyst Evaluation'!$A$46:$J$120,9,0)&amp;""</f>
        <v/>
      </c>
      <c r="K271" s="10">
        <f t="shared" si="54"/>
        <v>5</v>
      </c>
      <c r="L271" s="124">
        <f>IF($E271="Not Scored", "N/A",IF(AND($D271='Auto Responses'!$J$27,$H271=""),"N/A",IF(AND($D271='Auto Responses'!$J$27,$H271='Auto Responses'!$J$7,),1,IF(AND($D271='Auto Responses'!$J$27,$H271='Auto Responses'!$J$8),0,IF($F271=$G271,1,0)))))</f>
        <v>1</v>
      </c>
      <c r="M271" s="10" t="str">
        <f>VLOOKUP($A271,'Privacy Analyst Evaluation'!$A$46:$J$120,10,0)&amp;""</f>
        <v>FALSE</v>
      </c>
      <c r="N271" s="10">
        <f t="shared" si="55"/>
        <v>0</v>
      </c>
      <c r="O271" s="124">
        <f t="shared" si="56"/>
        <v>5</v>
      </c>
      <c r="P271" s="124">
        <f t="shared" si="57"/>
        <v>5</v>
      </c>
      <c r="Q271" s="124">
        <f t="shared" si="49"/>
        <v>0</v>
      </c>
      <c r="R271" s="124">
        <f t="shared" si="58"/>
        <v>0</v>
      </c>
      <c r="S271" s="124">
        <f t="shared" si="50"/>
        <v>0</v>
      </c>
      <c r="T271" s="124">
        <f t="shared" si="51"/>
        <v>0</v>
      </c>
      <c r="U271" s="124">
        <f t="shared" si="59"/>
        <v>71</v>
      </c>
      <c r="V271" s="124">
        <f t="shared" si="52"/>
        <v>0</v>
      </c>
    </row>
    <row r="272" spans="1:22" ht="56.1">
      <c r="A272" s="10" t="str">
        <f>Questions!$A272</f>
        <v>PRPO-11</v>
      </c>
      <c r="B272" s="10" t="str">
        <f t="shared" si="53"/>
        <v>PRPO</v>
      </c>
      <c r="C272" s="10" t="str">
        <f>VLOOKUP($A272,Questions!$A$3:$L$333,2,0)&amp;""</f>
        <v>Do you have a documented policy for sharing information with law enforcement?</v>
      </c>
      <c r="D272" s="10" t="str">
        <f>VLOOKUP($A272,Questions!$A$3:$L$333,11,0)&amp;""</f>
        <v/>
      </c>
      <c r="E272" s="10" t="str">
        <f>VLOOKUP($A272,Questions!$A$3:$L$333,12,0)&amp;""</f>
        <v>Privacy</v>
      </c>
      <c r="F272" s="10" t="str">
        <f>VLOOKUP($A272,'Privacy Analyst Evaluation'!$A$46:$J$120,3,0)&amp;""</f>
        <v>Yes</v>
      </c>
      <c r="G272" s="10" t="str">
        <f>VLOOKUP($A272,'Privacy Analyst Evaluation'!$A$46:$J$120,6,0)&amp;""</f>
        <v>Yes</v>
      </c>
      <c r="H272" s="10" t="str">
        <f>VLOOKUP($A272,'Privacy Analyst Evaluation'!$A$46:$J$120,7,0)&amp;""</f>
        <v/>
      </c>
      <c r="I272" s="10" t="str">
        <f>VLOOKUP($A272,'Privacy Analyst Evaluation'!$A$46:$J$120,8,0)&amp;""</f>
        <v>Minor Importance</v>
      </c>
      <c r="J272" s="10" t="str">
        <f>VLOOKUP($A272,'Privacy Analyst Evaluation'!$A$46:$J$120,9,0)&amp;""</f>
        <v/>
      </c>
      <c r="K272" s="10">
        <f t="shared" si="54"/>
        <v>5</v>
      </c>
      <c r="L272" s="124">
        <f>IF($E272="Not Scored", "N/A",IF(AND($D272='Auto Responses'!$J$27,$H272=""),"N/A",IF(AND($D272='Auto Responses'!$J$27,$H272='Auto Responses'!$J$7,),1,IF(AND($D272='Auto Responses'!$J$27,$H272='Auto Responses'!$J$8),0,IF($F272=$G272,1,0)))))</f>
        <v>1</v>
      </c>
      <c r="M272" s="10" t="str">
        <f>VLOOKUP($A272,'Privacy Analyst Evaluation'!$A$46:$J$120,10,0)&amp;""</f>
        <v>FALSE</v>
      </c>
      <c r="N272" s="10">
        <f t="shared" si="55"/>
        <v>0</v>
      </c>
      <c r="O272" s="124">
        <f t="shared" si="56"/>
        <v>5</v>
      </c>
      <c r="P272" s="124">
        <f t="shared" si="57"/>
        <v>5</v>
      </c>
      <c r="Q272" s="124">
        <f t="shared" si="49"/>
        <v>0</v>
      </c>
      <c r="R272" s="124">
        <f t="shared" si="58"/>
        <v>0</v>
      </c>
      <c r="S272" s="124">
        <f t="shared" si="50"/>
        <v>0</v>
      </c>
      <c r="T272" s="124">
        <f t="shared" si="51"/>
        <v>0</v>
      </c>
      <c r="U272" s="124">
        <f t="shared" si="59"/>
        <v>71</v>
      </c>
      <c r="V272" s="124">
        <f t="shared" si="52"/>
        <v>0</v>
      </c>
    </row>
    <row r="273" spans="1:22" ht="56.1">
      <c r="A273" s="10" t="str">
        <f>Questions!$A273</f>
        <v>PRPO-12</v>
      </c>
      <c r="B273" s="10" t="str">
        <f t="shared" si="53"/>
        <v>PRPO</v>
      </c>
      <c r="C273" s="10" t="str">
        <f>VLOOKUP($A273,Questions!$A$3:$L$333,2,0)&amp;""</f>
        <v>Do you share any institutional data with law enforcement without a valid warrant?*</v>
      </c>
      <c r="D273" s="10" t="str">
        <f>VLOOKUP($A273,Questions!$A$3:$L$333,11,0)&amp;""</f>
        <v/>
      </c>
      <c r="E273" s="10" t="str">
        <f>VLOOKUP($A273,Questions!$A$3:$L$333,12,0)&amp;""</f>
        <v>Privacy</v>
      </c>
      <c r="F273" s="10" t="str">
        <f>VLOOKUP($A273,'Privacy Analyst Evaluation'!$A$46:$J$120,3,0)&amp;""</f>
        <v>No</v>
      </c>
      <c r="G273" s="10" t="str">
        <f>VLOOKUP($A273,'Privacy Analyst Evaluation'!$A$46:$J$120,6,0)&amp;""</f>
        <v>No</v>
      </c>
      <c r="H273" s="10" t="str">
        <f>VLOOKUP($A273,'Privacy Analyst Evaluation'!$A$46:$J$120,7,0)&amp;""</f>
        <v/>
      </c>
      <c r="I273" s="10" t="str">
        <f>VLOOKUP($A273,'Privacy Analyst Evaluation'!$A$46:$J$120,8,0)&amp;""</f>
        <v>Critical Importance</v>
      </c>
      <c r="J273" s="10" t="str">
        <f>VLOOKUP($A273,'Privacy Analyst Evaluation'!$A$46:$J$120,9,0)&amp;""</f>
        <v/>
      </c>
      <c r="K273" s="10">
        <f t="shared" si="54"/>
        <v>20</v>
      </c>
      <c r="L273" s="124">
        <f>IF($E273="Not Scored", "N/A",IF(AND($D273='Auto Responses'!$J$27,$H273=""),"N/A",IF(AND($D273='Auto Responses'!$J$27,$H273='Auto Responses'!$J$7,),1,IF(AND($D273='Auto Responses'!$J$27,$H273='Auto Responses'!$J$8),0,IF($F273=$G273,1,0)))))</f>
        <v>1</v>
      </c>
      <c r="M273" s="10" t="str">
        <f>VLOOKUP($A273,'Privacy Analyst Evaluation'!$A$46:$J$120,10,0)&amp;""</f>
        <v>FALSE</v>
      </c>
      <c r="N273" s="10">
        <f t="shared" si="55"/>
        <v>1</v>
      </c>
      <c r="O273" s="124">
        <f t="shared" si="56"/>
        <v>20</v>
      </c>
      <c r="P273" s="124">
        <f t="shared" si="57"/>
        <v>20</v>
      </c>
      <c r="Q273" s="124">
        <f t="shared" si="49"/>
        <v>0</v>
      </c>
      <c r="R273" s="124">
        <f t="shared" si="58"/>
        <v>0</v>
      </c>
      <c r="S273" s="124">
        <f t="shared" si="50"/>
        <v>0</v>
      </c>
      <c r="T273" s="124">
        <f t="shared" si="51"/>
        <v>1</v>
      </c>
      <c r="U273" s="124">
        <f t="shared" si="59"/>
        <v>72</v>
      </c>
      <c r="V273" s="124">
        <f t="shared" si="52"/>
        <v>72</v>
      </c>
    </row>
    <row r="274" spans="1:22" ht="56.1">
      <c r="A274" s="10" t="str">
        <f>Questions!$A274</f>
        <v>PRPO-13</v>
      </c>
      <c r="B274" s="10" t="str">
        <f t="shared" si="53"/>
        <v>PRPO</v>
      </c>
      <c r="C274" s="10" t="str">
        <f>VLOOKUP($A274,Questions!$A$3:$L$333,2,0)&amp;""</f>
        <v>Does your incident response team include a privacy analyst/officer?</v>
      </c>
      <c r="D274" s="10" t="str">
        <f>VLOOKUP($A274,Questions!$A$3:$L$333,11,0)&amp;""</f>
        <v/>
      </c>
      <c r="E274" s="10" t="str">
        <f>VLOOKUP($A274,Questions!$A$3:$L$333,12,0)&amp;""</f>
        <v>Privacy</v>
      </c>
      <c r="F274" s="10" t="str">
        <f>VLOOKUP($A274,'Privacy Analyst Evaluation'!$A$46:$J$120,3,0)&amp;""</f>
        <v>Yes</v>
      </c>
      <c r="G274" s="10" t="str">
        <f>VLOOKUP($A274,'Privacy Analyst Evaluation'!$A$46:$J$120,6,0)&amp;""</f>
        <v>Yes</v>
      </c>
      <c r="H274" s="10" t="str">
        <f>VLOOKUP($A274,'Privacy Analyst Evaluation'!$A$46:$J$120,7,0)&amp;""</f>
        <v/>
      </c>
      <c r="I274" s="10" t="str">
        <f>VLOOKUP($A274,'Privacy Analyst Evaluation'!$A$46:$J$120,8,0)&amp;""</f>
        <v>Minor Importance</v>
      </c>
      <c r="J274" s="10" t="str">
        <f>VLOOKUP($A274,'Privacy Analyst Evaluation'!$A$46:$J$120,9,0)&amp;""</f>
        <v/>
      </c>
      <c r="K274" s="10">
        <f t="shared" si="54"/>
        <v>5</v>
      </c>
      <c r="L274" s="124">
        <f>IF($E274="Not Scored", "N/A",IF(AND($D274='Auto Responses'!$J$27,$H274=""),"N/A",IF(AND($D274='Auto Responses'!$J$27,$H274='Auto Responses'!$J$7,),1,IF(AND($D274='Auto Responses'!$J$27,$H274='Auto Responses'!$J$8),0,IF($F274=$G274,1,0)))))</f>
        <v>1</v>
      </c>
      <c r="M274" s="10" t="str">
        <f>VLOOKUP($A274,'Privacy Analyst Evaluation'!$A$46:$J$120,10,0)&amp;""</f>
        <v>FALSE</v>
      </c>
      <c r="N274" s="10">
        <f t="shared" si="55"/>
        <v>0</v>
      </c>
      <c r="O274" s="124">
        <f t="shared" si="56"/>
        <v>5</v>
      </c>
      <c r="P274" s="124">
        <f t="shared" si="57"/>
        <v>5</v>
      </c>
      <c r="Q274" s="124">
        <f t="shared" si="49"/>
        <v>0</v>
      </c>
      <c r="R274" s="124">
        <f t="shared" si="58"/>
        <v>0</v>
      </c>
      <c r="S274" s="124">
        <f t="shared" si="50"/>
        <v>0</v>
      </c>
      <c r="T274" s="124">
        <f t="shared" si="51"/>
        <v>0</v>
      </c>
      <c r="U274" s="124">
        <f t="shared" si="59"/>
        <v>72</v>
      </c>
      <c r="V274" s="124">
        <f t="shared" si="52"/>
        <v>0</v>
      </c>
    </row>
    <row r="275" spans="1:22" ht="56.1">
      <c r="A275" s="10" t="str">
        <f>Questions!$A275</f>
        <v>INTL-01</v>
      </c>
      <c r="B275" s="10" t="str">
        <f t="shared" si="53"/>
        <v>INTL</v>
      </c>
      <c r="C275" s="10" t="str">
        <f>VLOOKUP($A275,Questions!$A$3:$L$333,2,0)&amp;""</f>
        <v>Will data be collected from or processed in or stored in the European Economic Area (EEA)?</v>
      </c>
      <c r="D275" s="10" t="str">
        <f>VLOOKUP($A275,Questions!$A$3:$L$333,11,0)&amp;""</f>
        <v>Neutral until evaluated</v>
      </c>
      <c r="E275" s="10" t="str">
        <f>VLOOKUP($A275,Questions!$A$3:$L$333,12,0)&amp;""</f>
        <v>Privacy</v>
      </c>
      <c r="F275" s="10" t="str">
        <f>VLOOKUP($A275,'Privacy Analyst Evaluation'!$A$46:$J$120,3,0)&amp;""</f>
        <v>No</v>
      </c>
      <c r="G275" s="10" t="str">
        <f>VLOOKUP($A275,'Privacy Analyst Evaluation'!$A$46:$J$120,6,0)&amp;""</f>
        <v/>
      </c>
      <c r="H275" s="10" t="str">
        <f>VLOOKUP($A275,'Privacy Analyst Evaluation'!$A$46:$J$120,7,0)&amp;""</f>
        <v/>
      </c>
      <c r="I275" s="10" t="str">
        <f>VLOOKUP($A275,'Privacy Analyst Evaluation'!$A$46:$J$120,8,0)&amp;""</f>
        <v>Standard Importance</v>
      </c>
      <c r="J275" s="10" t="str">
        <f>VLOOKUP($A275,'Privacy Analyst Evaluation'!$A$46:$J$120,9,0)&amp;""</f>
        <v/>
      </c>
      <c r="K275" s="10">
        <f t="shared" si="54"/>
        <v>10</v>
      </c>
      <c r="L275" s="124" t="str">
        <f>IF($E275="Not Scored", "N/A",IF(AND($D275='Auto Responses'!$J$27,$H275=""),"N/A",IF(AND($D275='Auto Responses'!$J$27,$H275='Auto Responses'!$J$7,),1,IF(AND($D275='Auto Responses'!$J$27,$H275='Auto Responses'!$J$8),0,IF($F275=$G275,1,0)))))</f>
        <v>N/A</v>
      </c>
      <c r="M275" s="10" t="str">
        <f>VLOOKUP($A275,'Privacy Analyst Evaluation'!$A$46:$J$120,10,0)&amp;""</f>
        <v>FALSE</v>
      </c>
      <c r="N275" s="10">
        <f t="shared" si="55"/>
        <v>0</v>
      </c>
      <c r="O275" s="124">
        <f t="shared" si="56"/>
        <v>10</v>
      </c>
      <c r="P275" s="124" t="str">
        <f t="shared" si="57"/>
        <v>N/A</v>
      </c>
      <c r="Q275" s="124">
        <f t="shared" si="49"/>
        <v>0</v>
      </c>
      <c r="R275" s="124">
        <f t="shared" si="58"/>
        <v>0</v>
      </c>
      <c r="S275" s="124">
        <f t="shared" si="50"/>
        <v>0</v>
      </c>
      <c r="T275" s="124">
        <f t="shared" si="51"/>
        <v>0</v>
      </c>
      <c r="U275" s="124">
        <f t="shared" si="59"/>
        <v>72</v>
      </c>
      <c r="V275" s="124">
        <f t="shared" si="52"/>
        <v>0</v>
      </c>
    </row>
    <row r="276" spans="1:22" ht="56.1">
      <c r="A276" s="10" t="str">
        <f>Questions!$A276</f>
        <v>INTL-02</v>
      </c>
      <c r="B276" s="10" t="str">
        <f t="shared" si="53"/>
        <v>INTL</v>
      </c>
      <c r="C276" s="10" t="str">
        <f>VLOOKUP($A276,Questions!$A$3:$L$333,2,0)&amp;""</f>
        <v>Do you have a data protection officer (DPO)?</v>
      </c>
      <c r="D276" s="10" t="str">
        <f>VLOOKUP($A276,Questions!$A$3:$L$333,11,0)&amp;""</f>
        <v>Neutral until evaluated</v>
      </c>
      <c r="E276" s="10" t="str">
        <f>VLOOKUP($A276,Questions!$A$3:$L$333,12,0)&amp;""</f>
        <v>Privacy</v>
      </c>
      <c r="F276" s="10" t="str">
        <f>VLOOKUP($A276,'Privacy Analyst Evaluation'!$A$46:$J$120,3,0)&amp;""</f>
        <v>Yes</v>
      </c>
      <c r="G276" s="10" t="str">
        <f>VLOOKUP($A276,'Privacy Analyst Evaluation'!$A$46:$J$120,6,0)&amp;""</f>
        <v/>
      </c>
      <c r="H276" s="10" t="str">
        <f>VLOOKUP($A276,'Privacy Analyst Evaluation'!$A$46:$J$120,7,0)&amp;""</f>
        <v/>
      </c>
      <c r="I276" s="10" t="str">
        <f>VLOOKUP($A276,'Privacy Analyst Evaluation'!$A$46:$J$120,8,0)&amp;""</f>
        <v>Standard Importance</v>
      </c>
      <c r="J276" s="10" t="str">
        <f>VLOOKUP($A276,'Privacy Analyst Evaluation'!$A$46:$J$120,9,0)&amp;""</f>
        <v/>
      </c>
      <c r="K276" s="10">
        <f t="shared" si="54"/>
        <v>10</v>
      </c>
      <c r="L276" s="124" t="str">
        <f>IF($E276="Not Scored", "N/A",IF(AND($D276='Auto Responses'!$J$27,$H276=""),"N/A",IF(AND($D276='Auto Responses'!$J$27,$H276='Auto Responses'!$J$7,),1,IF(AND($D276='Auto Responses'!$J$27,$H276='Auto Responses'!$J$8),0,IF($F276=$G276,1,0)))))</f>
        <v>N/A</v>
      </c>
      <c r="M276" s="10" t="str">
        <f>VLOOKUP($A276,'Privacy Analyst Evaluation'!$A$46:$J$120,10,0)&amp;""</f>
        <v>FALSE</v>
      </c>
      <c r="N276" s="10">
        <f t="shared" si="55"/>
        <v>0</v>
      </c>
      <c r="O276" s="124">
        <f t="shared" si="56"/>
        <v>10</v>
      </c>
      <c r="P276" s="124" t="str">
        <f t="shared" si="57"/>
        <v>N/A</v>
      </c>
      <c r="Q276" s="124">
        <f t="shared" si="49"/>
        <v>0</v>
      </c>
      <c r="R276" s="124">
        <f t="shared" si="58"/>
        <v>0</v>
      </c>
      <c r="S276" s="124">
        <f t="shared" si="50"/>
        <v>0</v>
      </c>
      <c r="T276" s="124">
        <f t="shared" si="51"/>
        <v>0</v>
      </c>
      <c r="U276" s="124">
        <f t="shared" si="59"/>
        <v>72</v>
      </c>
      <c r="V276" s="124">
        <f t="shared" si="52"/>
        <v>0</v>
      </c>
    </row>
    <row r="277" spans="1:22" ht="56.1">
      <c r="A277" s="10" t="str">
        <f>Questions!$A277</f>
        <v>INTL-03</v>
      </c>
      <c r="B277" s="10" t="str">
        <f t="shared" si="53"/>
        <v>INTL</v>
      </c>
      <c r="C277" s="10" t="str">
        <f>VLOOKUP($A277,Questions!$A$3:$L$333,2,0)&amp;""</f>
        <v>Will you sign appropriate GDPR Standard Contractual Clauses (SCCs) with the institution?</v>
      </c>
      <c r="D277" s="10" t="str">
        <f>VLOOKUP($A277,Questions!$A$3:$L$333,11,0)&amp;""</f>
        <v>Neutral until evaluated</v>
      </c>
      <c r="E277" s="10" t="str">
        <f>VLOOKUP($A277,Questions!$A$3:$L$333,12,0)&amp;""</f>
        <v>Privacy</v>
      </c>
      <c r="F277" s="10" t="str">
        <f>VLOOKUP($A277,'Privacy Analyst Evaluation'!$A$46:$J$120,3,0)&amp;""</f>
        <v>Yes</v>
      </c>
      <c r="G277" s="10" t="str">
        <f>VLOOKUP($A277,'Privacy Analyst Evaluation'!$A$46:$J$120,6,0)&amp;""</f>
        <v/>
      </c>
      <c r="H277" s="10" t="str">
        <f>VLOOKUP($A277,'Privacy Analyst Evaluation'!$A$46:$J$120,7,0)&amp;""</f>
        <v/>
      </c>
      <c r="I277" s="10" t="str">
        <f>VLOOKUP($A277,'Privacy Analyst Evaluation'!$A$46:$J$120,8,0)&amp;""</f>
        <v>Standard Importance</v>
      </c>
      <c r="J277" s="10" t="str">
        <f>VLOOKUP($A277,'Privacy Analyst Evaluation'!$A$46:$J$120,9,0)&amp;""</f>
        <v/>
      </c>
      <c r="K277" s="10">
        <f t="shared" si="54"/>
        <v>10</v>
      </c>
      <c r="L277" s="124" t="str">
        <f>IF($E277="Not Scored", "N/A",IF(AND($D277='Auto Responses'!$J$27,$H277=""),"N/A",IF(AND($D277='Auto Responses'!$J$27,$H277='Auto Responses'!$J$7,),1,IF(AND($D277='Auto Responses'!$J$27,$H277='Auto Responses'!$J$8),0,IF($F277=$G277,1,0)))))</f>
        <v>N/A</v>
      </c>
      <c r="M277" s="10" t="str">
        <f>VLOOKUP($A277,'Privacy Analyst Evaluation'!$A$46:$J$120,10,0)&amp;""</f>
        <v>FALSE</v>
      </c>
      <c r="N277" s="10">
        <f t="shared" si="55"/>
        <v>0</v>
      </c>
      <c r="O277" s="124">
        <f t="shared" si="56"/>
        <v>10</v>
      </c>
      <c r="P277" s="124" t="str">
        <f t="shared" si="57"/>
        <v>N/A</v>
      </c>
      <c r="Q277" s="124">
        <f t="shared" si="49"/>
        <v>0</v>
      </c>
      <c r="R277" s="124">
        <f t="shared" si="58"/>
        <v>0</v>
      </c>
      <c r="S277" s="124">
        <f t="shared" si="50"/>
        <v>0</v>
      </c>
      <c r="T277" s="124">
        <f t="shared" si="51"/>
        <v>0</v>
      </c>
      <c r="U277" s="124">
        <f t="shared" si="59"/>
        <v>72</v>
      </c>
      <c r="V277" s="124">
        <f t="shared" si="52"/>
        <v>0</v>
      </c>
    </row>
    <row r="278" spans="1:22" ht="56.1">
      <c r="A278" s="10" t="str">
        <f>Questions!$A278</f>
        <v>INTL-04</v>
      </c>
      <c r="B278" s="10" t="str">
        <f t="shared" si="53"/>
        <v>INTL</v>
      </c>
      <c r="C278" s="10" t="str">
        <f>VLOOKUP($A278,Questions!$A$3:$L$333,2,0)&amp;""</f>
        <v>Will data be collected from or processed in or stored in China?</v>
      </c>
      <c r="D278" s="10" t="str">
        <f>VLOOKUP($A278,Questions!$A$3:$L$333,11,0)&amp;""</f>
        <v>Neutral until evaluated</v>
      </c>
      <c r="E278" s="10" t="str">
        <f>VLOOKUP($A278,Questions!$A$3:$L$333,12,0)&amp;""</f>
        <v>Privacy</v>
      </c>
      <c r="F278" s="10" t="str">
        <f>VLOOKUP($A278,'Privacy Analyst Evaluation'!$A$46:$J$120,3,0)&amp;""</f>
        <v>No</v>
      </c>
      <c r="G278" s="10" t="str">
        <f>VLOOKUP($A278,'Privacy Analyst Evaluation'!$A$46:$J$120,6,0)&amp;""</f>
        <v/>
      </c>
      <c r="H278" s="10" t="str">
        <f>VLOOKUP($A278,'Privacy Analyst Evaluation'!$A$46:$J$120,7,0)&amp;""</f>
        <v/>
      </c>
      <c r="I278" s="10" t="str">
        <f>VLOOKUP($A278,'Privacy Analyst Evaluation'!$A$46:$J$120,8,0)&amp;""</f>
        <v>Standard Importance</v>
      </c>
      <c r="J278" s="10" t="str">
        <f>VLOOKUP($A278,'Privacy Analyst Evaluation'!$A$46:$J$120,9,0)&amp;""</f>
        <v/>
      </c>
      <c r="K278" s="10">
        <f t="shared" si="54"/>
        <v>10</v>
      </c>
      <c r="L278" s="124" t="str">
        <f>IF($E278="Not Scored", "N/A",IF(AND($D278='Auto Responses'!$J$27,$H278=""),"N/A",IF(AND($D278='Auto Responses'!$J$27,$H278='Auto Responses'!$J$7,),1,IF(AND($D278='Auto Responses'!$J$27,$H278='Auto Responses'!$J$8),0,IF($F278=$G278,1,0)))))</f>
        <v>N/A</v>
      </c>
      <c r="M278" s="10" t="str">
        <f>VLOOKUP($A278,'Privacy Analyst Evaluation'!$A$46:$J$120,10,0)&amp;""</f>
        <v>FALSE</v>
      </c>
      <c r="N278" s="10">
        <f t="shared" si="55"/>
        <v>0</v>
      </c>
      <c r="O278" s="124">
        <f t="shared" si="56"/>
        <v>10</v>
      </c>
      <c r="P278" s="124" t="str">
        <f t="shared" si="57"/>
        <v>N/A</v>
      </c>
      <c r="Q278" s="124">
        <f t="shared" si="49"/>
        <v>0</v>
      </c>
      <c r="R278" s="124">
        <f t="shared" si="58"/>
        <v>0</v>
      </c>
      <c r="S278" s="124">
        <f t="shared" si="50"/>
        <v>0</v>
      </c>
      <c r="T278" s="124">
        <f t="shared" si="51"/>
        <v>0</v>
      </c>
      <c r="U278" s="124">
        <f t="shared" si="59"/>
        <v>72</v>
      </c>
      <c r="V278" s="124">
        <f t="shared" si="52"/>
        <v>0</v>
      </c>
    </row>
    <row r="279" spans="1:22" ht="56.1">
      <c r="A279" s="10" t="str">
        <f>Questions!$A279</f>
        <v>INTL-05</v>
      </c>
      <c r="B279" s="10" t="str">
        <f t="shared" si="53"/>
        <v>INTL</v>
      </c>
      <c r="C279" s="10" t="str">
        <f>VLOOKUP($A279,Questions!$A$3:$L$333,2,0)&amp;""</f>
        <v>Do you comply with PIPL security, privacy, and data localization requirements?</v>
      </c>
      <c r="D279" s="10" t="str">
        <f>VLOOKUP($A279,Questions!$A$3:$L$333,11,0)&amp;""</f>
        <v>Neutral until evaluated</v>
      </c>
      <c r="E279" s="10" t="str">
        <f>VLOOKUP($A279,Questions!$A$3:$L$333,12,0)&amp;""</f>
        <v>Privacy</v>
      </c>
      <c r="F279" s="10" t="str">
        <f>VLOOKUP($A279,'Privacy Analyst Evaluation'!$A$46:$J$120,3,0)&amp;""</f>
        <v>Yes</v>
      </c>
      <c r="G279" s="10" t="str">
        <f>VLOOKUP($A279,'Privacy Analyst Evaluation'!$A$46:$J$120,6,0)&amp;""</f>
        <v/>
      </c>
      <c r="H279" s="10" t="str">
        <f>VLOOKUP($A279,'Privacy Analyst Evaluation'!$A$46:$J$120,7,0)&amp;""</f>
        <v/>
      </c>
      <c r="I279" s="10" t="str">
        <f>VLOOKUP($A279,'Privacy Analyst Evaluation'!$A$46:$J$120,8,0)&amp;""</f>
        <v>Standard Importance</v>
      </c>
      <c r="J279" s="10" t="str">
        <f>VLOOKUP($A279,'Privacy Analyst Evaluation'!$A$46:$J$120,9,0)&amp;""</f>
        <v/>
      </c>
      <c r="K279" s="10">
        <f t="shared" si="54"/>
        <v>10</v>
      </c>
      <c r="L279" s="124" t="str">
        <f>IF($E279="Not Scored", "N/A",IF(AND($D279='Auto Responses'!$J$27,$H279=""),"N/A",IF(AND($D279='Auto Responses'!$J$27,$H279='Auto Responses'!$J$7,),1,IF(AND($D279='Auto Responses'!$J$27,$H279='Auto Responses'!$J$8),0,IF($F279=$G279,1,0)))))</f>
        <v>N/A</v>
      </c>
      <c r="M279" s="10" t="str">
        <f>VLOOKUP($A279,'Privacy Analyst Evaluation'!$A$46:$J$120,10,0)&amp;""</f>
        <v>FALSE</v>
      </c>
      <c r="N279" s="10">
        <f t="shared" si="55"/>
        <v>0</v>
      </c>
      <c r="O279" s="124">
        <f t="shared" si="56"/>
        <v>10</v>
      </c>
      <c r="P279" s="124" t="str">
        <f t="shared" si="57"/>
        <v>N/A</v>
      </c>
      <c r="Q279" s="124">
        <f t="shared" si="49"/>
        <v>0</v>
      </c>
      <c r="R279" s="124">
        <f t="shared" si="58"/>
        <v>0</v>
      </c>
      <c r="S279" s="124">
        <f t="shared" si="50"/>
        <v>0</v>
      </c>
      <c r="T279" s="124">
        <f t="shared" si="51"/>
        <v>0</v>
      </c>
      <c r="U279" s="124">
        <f t="shared" si="59"/>
        <v>72</v>
      </c>
      <c r="V279" s="124">
        <f t="shared" si="52"/>
        <v>0</v>
      </c>
    </row>
    <row r="280" spans="1:22" ht="56.1">
      <c r="A280" s="10" t="str">
        <f>Questions!$A280</f>
        <v>DRPV-01</v>
      </c>
      <c r="B280" s="10" t="str">
        <f t="shared" si="53"/>
        <v>DRPV</v>
      </c>
      <c r="C280" s="10" t="str">
        <f>VLOOKUP($A280,Questions!$A$3:$L$333,2,0)&amp;""</f>
        <v>Have you performed a Data Privacy Impact Assesssment for the solution/project?</v>
      </c>
      <c r="D280" s="10" t="str">
        <f>VLOOKUP($A280,Questions!$A$3:$L$333,11,0)&amp;""</f>
        <v/>
      </c>
      <c r="E280" s="10" t="str">
        <f>VLOOKUP($A280,Questions!$A$3:$L$333,12,0)&amp;""</f>
        <v>Privacy</v>
      </c>
      <c r="F280" s="10" t="str">
        <f>VLOOKUP($A280,'Privacy Analyst Evaluation'!$A$46:$J$120,3,0)&amp;""</f>
        <v>Yes</v>
      </c>
      <c r="G280" s="10" t="str">
        <f>VLOOKUP($A280,'Privacy Analyst Evaluation'!$A$46:$J$120,6,0)&amp;""</f>
        <v>Yes</v>
      </c>
      <c r="H280" s="10" t="str">
        <f>VLOOKUP($A280,'Privacy Analyst Evaluation'!$A$46:$J$120,7,0)&amp;""</f>
        <v/>
      </c>
      <c r="I280" s="10" t="str">
        <f>VLOOKUP($A280,'Privacy Analyst Evaluation'!$A$46:$J$120,8,0)&amp;""</f>
        <v>Standard Importance</v>
      </c>
      <c r="J280" s="10" t="str">
        <f>VLOOKUP($A280,'Privacy Analyst Evaluation'!$A$46:$J$120,9,0)&amp;""</f>
        <v/>
      </c>
      <c r="K280" s="10">
        <f t="shared" si="54"/>
        <v>10</v>
      </c>
      <c r="L280" s="124">
        <f>IF($E280="Not Scored", "N/A",IF(AND($D280='Auto Responses'!$J$27,$H280=""),"N/A",IF(AND($D280='Auto Responses'!$J$27,$H280='Auto Responses'!$J$7,),1,IF(AND($D280='Auto Responses'!$J$27,$H280='Auto Responses'!$J$8),0,IF($F280=$G280,1,0)))))</f>
        <v>1</v>
      </c>
      <c r="M280" s="10" t="str">
        <f>VLOOKUP($A280,'Privacy Analyst Evaluation'!$A$46:$J$120,10,0)&amp;""</f>
        <v>FALSE</v>
      </c>
      <c r="N280" s="10">
        <f t="shared" si="55"/>
        <v>0</v>
      </c>
      <c r="O280" s="124">
        <f t="shared" si="56"/>
        <v>10</v>
      </c>
      <c r="P280" s="124">
        <f t="shared" si="57"/>
        <v>10</v>
      </c>
      <c r="Q280" s="124">
        <f t="shared" si="49"/>
        <v>0</v>
      </c>
      <c r="R280" s="124">
        <f t="shared" si="58"/>
        <v>0</v>
      </c>
      <c r="S280" s="124">
        <f t="shared" si="50"/>
        <v>0</v>
      </c>
      <c r="T280" s="124">
        <f t="shared" si="51"/>
        <v>0</v>
      </c>
      <c r="U280" s="124">
        <f t="shared" si="59"/>
        <v>72</v>
      </c>
      <c r="V280" s="124">
        <f t="shared" si="52"/>
        <v>0</v>
      </c>
    </row>
    <row r="281" spans="1:22" ht="56.1">
      <c r="A281" s="10" t="str">
        <f>Questions!$A281</f>
        <v>DRPV-02</v>
      </c>
      <c r="B281" s="10" t="str">
        <f t="shared" si="53"/>
        <v>DRPV</v>
      </c>
      <c r="C281" s="10" t="str">
        <f>VLOOKUP($A281,Questions!$A$3:$L$333,2,0)&amp;""</f>
        <v>Do you provide an end-user privacy notice about privacy policies and procedures that identify the purpose(s) for which personal information is collected, used, retained, and disclosed?</v>
      </c>
      <c r="D281" s="10" t="str">
        <f>VLOOKUP($A281,Questions!$A$3:$L$333,11,0)&amp;""</f>
        <v/>
      </c>
      <c r="E281" s="10" t="str">
        <f>VLOOKUP($A281,Questions!$A$3:$L$333,12,0)&amp;""</f>
        <v>Privacy</v>
      </c>
      <c r="F281" s="10" t="str">
        <f>VLOOKUP($A281,'Privacy Analyst Evaluation'!$A$46:$J$120,3,0)&amp;""</f>
        <v>Yes</v>
      </c>
      <c r="G281" s="10" t="str">
        <f>VLOOKUP($A281,'Privacy Analyst Evaluation'!$A$46:$J$120,6,0)&amp;""</f>
        <v>Yes</v>
      </c>
      <c r="H281" s="10" t="str">
        <f>VLOOKUP($A281,'Privacy Analyst Evaluation'!$A$46:$J$120,7,0)&amp;""</f>
        <v/>
      </c>
      <c r="I281" s="10" t="str">
        <f>VLOOKUP($A281,'Privacy Analyst Evaluation'!$A$46:$J$120,8,0)&amp;""</f>
        <v>Standard Importance</v>
      </c>
      <c r="J281" s="10" t="str">
        <f>VLOOKUP($A281,'Privacy Analyst Evaluation'!$A$46:$J$120,9,0)&amp;""</f>
        <v/>
      </c>
      <c r="K281" s="10">
        <f t="shared" si="54"/>
        <v>10</v>
      </c>
      <c r="L281" s="124">
        <f>IF($E281="Not Scored", "N/A",IF(AND($D281='Auto Responses'!$J$27,$H281=""),"N/A",IF(AND($D281='Auto Responses'!$J$27,$H281='Auto Responses'!$J$7,),1,IF(AND($D281='Auto Responses'!$J$27,$H281='Auto Responses'!$J$8),0,IF($F281=$G281,1,0)))))</f>
        <v>1</v>
      </c>
      <c r="M281" s="10" t="str">
        <f>VLOOKUP($A281,'Privacy Analyst Evaluation'!$A$46:$J$120,10,0)&amp;""</f>
        <v>FALSE</v>
      </c>
      <c r="N281" s="10">
        <f t="shared" si="55"/>
        <v>0</v>
      </c>
      <c r="O281" s="124">
        <f t="shared" si="56"/>
        <v>10</v>
      </c>
      <c r="P281" s="124">
        <f t="shared" si="57"/>
        <v>10</v>
      </c>
      <c r="Q281" s="124">
        <f t="shared" si="49"/>
        <v>0</v>
      </c>
      <c r="R281" s="124">
        <f t="shared" si="58"/>
        <v>0</v>
      </c>
      <c r="S281" s="124">
        <f t="shared" si="50"/>
        <v>0</v>
      </c>
      <c r="T281" s="124">
        <f t="shared" si="51"/>
        <v>0</v>
      </c>
      <c r="U281" s="124">
        <f t="shared" si="59"/>
        <v>72</v>
      </c>
      <c r="V281" s="124">
        <f t="shared" si="52"/>
        <v>0</v>
      </c>
    </row>
    <row r="282" spans="1:22" ht="56.1">
      <c r="A282" s="10" t="str">
        <f>Questions!$A282</f>
        <v>DRPV-03</v>
      </c>
      <c r="B282" s="10" t="str">
        <f t="shared" si="53"/>
        <v>DRPV</v>
      </c>
      <c r="C282" s="10" t="str">
        <f>VLOOKUP($A282,Questions!$A$3:$L$333,2,0)&amp;""</f>
        <v>Do you describe the choices available to the individual and obtain implicit or explicit consent with respect to the collection, use, and disclosure of personal information?</v>
      </c>
      <c r="D282" s="10" t="str">
        <f>VLOOKUP($A282,Questions!$A$3:$L$333,11,0)&amp;""</f>
        <v/>
      </c>
      <c r="E282" s="10" t="str">
        <f>VLOOKUP($A282,Questions!$A$3:$L$333,12,0)&amp;""</f>
        <v>Privacy</v>
      </c>
      <c r="F282" s="10" t="str">
        <f>VLOOKUP($A282,'Privacy Analyst Evaluation'!$A$46:$J$120,3,0)&amp;""</f>
        <v>Yes</v>
      </c>
      <c r="G282" s="10" t="str">
        <f>VLOOKUP($A282,'Privacy Analyst Evaluation'!$A$46:$J$120,6,0)&amp;""</f>
        <v>Yes</v>
      </c>
      <c r="H282" s="10" t="str">
        <f>VLOOKUP($A282,'Privacy Analyst Evaluation'!$A$46:$J$120,7,0)&amp;""</f>
        <v/>
      </c>
      <c r="I282" s="10" t="str">
        <f>VLOOKUP($A282,'Privacy Analyst Evaluation'!$A$46:$J$120,8,0)&amp;""</f>
        <v>Standard Importance</v>
      </c>
      <c r="J282" s="10" t="str">
        <f>VLOOKUP($A282,'Privacy Analyst Evaluation'!$A$46:$J$120,9,0)&amp;""</f>
        <v/>
      </c>
      <c r="K282" s="10">
        <f t="shared" si="54"/>
        <v>10</v>
      </c>
      <c r="L282" s="124">
        <f>IF($E282="Not Scored", "N/A",IF(AND($D282='Auto Responses'!$J$27,$H282=""),"N/A",IF(AND($D282='Auto Responses'!$J$27,$H282='Auto Responses'!$J$7,),1,IF(AND($D282='Auto Responses'!$J$27,$H282='Auto Responses'!$J$8),0,IF($F282=$G282,1,0)))))</f>
        <v>1</v>
      </c>
      <c r="M282" s="10" t="str">
        <f>VLOOKUP($A282,'Privacy Analyst Evaluation'!$A$46:$J$120,10,0)&amp;""</f>
        <v>FALSE</v>
      </c>
      <c r="N282" s="10">
        <f t="shared" si="55"/>
        <v>0</v>
      </c>
      <c r="O282" s="124">
        <f t="shared" si="56"/>
        <v>10</v>
      </c>
      <c r="P282" s="124">
        <f t="shared" si="57"/>
        <v>10</v>
      </c>
      <c r="Q282" s="124">
        <f t="shared" si="49"/>
        <v>0</v>
      </c>
      <c r="R282" s="124">
        <f t="shared" si="58"/>
        <v>0</v>
      </c>
      <c r="S282" s="124">
        <f t="shared" si="50"/>
        <v>0</v>
      </c>
      <c r="T282" s="124">
        <f t="shared" si="51"/>
        <v>0</v>
      </c>
      <c r="U282" s="124">
        <f t="shared" si="59"/>
        <v>72</v>
      </c>
      <c r="V282" s="124">
        <f t="shared" si="52"/>
        <v>0</v>
      </c>
    </row>
    <row r="283" spans="1:22" ht="56.1">
      <c r="A283" s="10" t="str">
        <f>Questions!$A283</f>
        <v>DRPV-04</v>
      </c>
      <c r="B283" s="10" t="str">
        <f t="shared" si="53"/>
        <v>DRPV</v>
      </c>
      <c r="C283" s="10" t="str">
        <f>VLOOKUP($A283,Questions!$A$3:$L$333,2,0)&amp;""</f>
        <v>Do you collect personal information only for the purpose(s) identified in the agreement with an institution or, if there is none, the purpose(s) identified in the privacy notice?</v>
      </c>
      <c r="D283" s="10" t="str">
        <f>VLOOKUP($A283,Questions!$A$3:$L$333,11,0)&amp;""</f>
        <v/>
      </c>
      <c r="E283" s="10" t="str">
        <f>VLOOKUP($A283,Questions!$A$3:$L$333,12,0)&amp;""</f>
        <v>Privacy</v>
      </c>
      <c r="F283" s="10" t="str">
        <f>VLOOKUP($A283,'Privacy Analyst Evaluation'!$A$46:$J$120,3,0)&amp;""</f>
        <v>Yes</v>
      </c>
      <c r="G283" s="10" t="str">
        <f>VLOOKUP($A283,'Privacy Analyst Evaluation'!$A$46:$J$120,6,0)&amp;""</f>
        <v>Yes</v>
      </c>
      <c r="H283" s="10" t="str">
        <f>VLOOKUP($A283,'Privacy Analyst Evaluation'!$A$46:$J$120,7,0)&amp;""</f>
        <v/>
      </c>
      <c r="I283" s="10" t="str">
        <f>VLOOKUP($A283,'Privacy Analyst Evaluation'!$A$46:$J$120,8,0)&amp;""</f>
        <v>Standard Importance</v>
      </c>
      <c r="J283" s="10" t="str">
        <f>VLOOKUP($A283,'Privacy Analyst Evaluation'!$A$46:$J$120,9,0)&amp;""</f>
        <v/>
      </c>
      <c r="K283" s="10">
        <f t="shared" si="54"/>
        <v>10</v>
      </c>
      <c r="L283" s="124">
        <f>IF($E283="Not Scored", "N/A",IF(AND($D283='Auto Responses'!$J$27,$H283=""),"N/A",IF(AND($D283='Auto Responses'!$J$27,$H283='Auto Responses'!$J$7,),1,IF(AND($D283='Auto Responses'!$J$27,$H283='Auto Responses'!$J$8),0,IF($F283=$G283,1,0)))))</f>
        <v>1</v>
      </c>
      <c r="M283" s="10" t="str">
        <f>VLOOKUP($A283,'Privacy Analyst Evaluation'!$A$46:$J$120,10,0)&amp;""</f>
        <v>FALSE</v>
      </c>
      <c r="N283" s="10">
        <f t="shared" si="55"/>
        <v>0</v>
      </c>
      <c r="O283" s="124">
        <f t="shared" si="56"/>
        <v>10</v>
      </c>
      <c r="P283" s="124">
        <f t="shared" si="57"/>
        <v>10</v>
      </c>
      <c r="Q283" s="124">
        <f t="shared" si="49"/>
        <v>0</v>
      </c>
      <c r="R283" s="124">
        <f t="shared" si="58"/>
        <v>0</v>
      </c>
      <c r="S283" s="124">
        <f t="shared" si="50"/>
        <v>0</v>
      </c>
      <c r="T283" s="124">
        <f t="shared" si="51"/>
        <v>0</v>
      </c>
      <c r="U283" s="124">
        <f t="shared" si="59"/>
        <v>72</v>
      </c>
      <c r="V283" s="124">
        <f t="shared" si="52"/>
        <v>0</v>
      </c>
    </row>
    <row r="284" spans="1:22" ht="56.1">
      <c r="A284" s="10" t="str">
        <f>Questions!$A284</f>
        <v>DRPV-05</v>
      </c>
      <c r="B284" s="10" t="str">
        <f t="shared" si="53"/>
        <v>DRPV</v>
      </c>
      <c r="C284" s="10" t="str">
        <f>VLOOKUP($A284,Questions!$A$3:$L$333,2,0)&amp;""</f>
        <v>Do you have a documented list of personal data your service maintains?</v>
      </c>
      <c r="D284" s="10" t="str">
        <f>VLOOKUP($A284,Questions!$A$3:$L$333,11,0)&amp;""</f>
        <v/>
      </c>
      <c r="E284" s="10" t="str">
        <f>VLOOKUP($A284,Questions!$A$3:$L$333,12,0)&amp;""</f>
        <v>Privacy</v>
      </c>
      <c r="F284" s="10" t="str">
        <f>VLOOKUP($A284,'Privacy Analyst Evaluation'!$A$46:$J$120,3,0)&amp;""</f>
        <v>Yes</v>
      </c>
      <c r="G284" s="10" t="str">
        <f>VLOOKUP($A284,'Privacy Analyst Evaluation'!$A$46:$J$120,6,0)&amp;""</f>
        <v>Yes</v>
      </c>
      <c r="H284" s="10" t="str">
        <f>VLOOKUP($A284,'Privacy Analyst Evaluation'!$A$46:$J$120,7,0)&amp;""</f>
        <v/>
      </c>
      <c r="I284" s="10" t="str">
        <f>VLOOKUP($A284,'Privacy Analyst Evaluation'!$A$46:$J$120,8,0)&amp;""</f>
        <v>Standard Importance</v>
      </c>
      <c r="J284" s="10" t="str">
        <f>VLOOKUP($A284,'Privacy Analyst Evaluation'!$A$46:$J$120,9,0)&amp;""</f>
        <v/>
      </c>
      <c r="K284" s="10">
        <f t="shared" si="54"/>
        <v>10</v>
      </c>
      <c r="L284" s="124">
        <f>IF($E284="Not Scored", "N/A",IF(AND($D284='Auto Responses'!$J$27,$H284=""),"N/A",IF(AND($D284='Auto Responses'!$J$27,$H284='Auto Responses'!$J$7,),1,IF(AND($D284='Auto Responses'!$J$27,$H284='Auto Responses'!$J$8),0,IF($F284=$G284,1,0)))))</f>
        <v>1</v>
      </c>
      <c r="M284" s="10" t="str">
        <f>VLOOKUP($A284,'Privacy Analyst Evaluation'!$A$46:$J$120,10,0)&amp;""</f>
        <v>FALSE</v>
      </c>
      <c r="N284" s="10">
        <f t="shared" si="55"/>
        <v>0</v>
      </c>
      <c r="O284" s="124">
        <f t="shared" si="56"/>
        <v>10</v>
      </c>
      <c r="P284" s="124">
        <f t="shared" si="57"/>
        <v>10</v>
      </c>
      <c r="Q284" s="124">
        <f t="shared" si="49"/>
        <v>0</v>
      </c>
      <c r="R284" s="124">
        <f t="shared" si="58"/>
        <v>0</v>
      </c>
      <c r="S284" s="124">
        <f t="shared" si="50"/>
        <v>0</v>
      </c>
      <c r="T284" s="124">
        <f t="shared" si="51"/>
        <v>0</v>
      </c>
      <c r="U284" s="124">
        <f t="shared" si="59"/>
        <v>72</v>
      </c>
      <c r="V284" s="124">
        <f t="shared" si="52"/>
        <v>0</v>
      </c>
    </row>
    <row r="285" spans="1:22" ht="56.1">
      <c r="A285" s="10" t="str">
        <f>Questions!$A285</f>
        <v>DRPV-06</v>
      </c>
      <c r="B285" s="10" t="str">
        <f t="shared" si="53"/>
        <v>DRPV</v>
      </c>
      <c r="C285" s="10" t="str">
        <f>VLOOKUP($A285,Questions!$A$3:$L$333,2,0)&amp;""</f>
        <v>Do you retain personal information for only as long as necessary to fulfill the stated purpose(s) or as required by law or regulation and thereafter appropriately dispose of such information?</v>
      </c>
      <c r="D285" s="10" t="str">
        <f>VLOOKUP($A285,Questions!$A$3:$L$333,11,0)&amp;""</f>
        <v/>
      </c>
      <c r="E285" s="10" t="str">
        <f>VLOOKUP($A285,Questions!$A$3:$L$333,12,0)&amp;""</f>
        <v>Privacy</v>
      </c>
      <c r="F285" s="10" t="str">
        <f>VLOOKUP($A285,'Privacy Analyst Evaluation'!$A$46:$J$120,3,0)&amp;""</f>
        <v>Yes</v>
      </c>
      <c r="G285" s="10" t="str">
        <f>VLOOKUP($A285,'Privacy Analyst Evaluation'!$A$46:$J$120,6,0)&amp;""</f>
        <v>Yes</v>
      </c>
      <c r="H285" s="10" t="str">
        <f>VLOOKUP($A285,'Privacy Analyst Evaluation'!$A$46:$J$120,7,0)&amp;""</f>
        <v/>
      </c>
      <c r="I285" s="10" t="str">
        <f>VLOOKUP($A285,'Privacy Analyst Evaluation'!$A$46:$J$120,8,0)&amp;""</f>
        <v>Standard Importance</v>
      </c>
      <c r="J285" s="10" t="str">
        <f>VLOOKUP($A285,'Privacy Analyst Evaluation'!$A$46:$J$120,9,0)&amp;""</f>
        <v/>
      </c>
      <c r="K285" s="10">
        <f t="shared" si="54"/>
        <v>10</v>
      </c>
      <c r="L285" s="124">
        <f>IF($E285="Not Scored", "N/A",IF(AND($D285='Auto Responses'!$J$27,$H285=""),"N/A",IF(AND($D285='Auto Responses'!$J$27,$H285='Auto Responses'!$J$7,),1,IF(AND($D285='Auto Responses'!$J$27,$H285='Auto Responses'!$J$8),0,IF($F285=$G285,1,0)))))</f>
        <v>1</v>
      </c>
      <c r="M285" s="10" t="str">
        <f>VLOOKUP($A285,'Privacy Analyst Evaluation'!$A$46:$J$120,10,0)&amp;""</f>
        <v>FALSE</v>
      </c>
      <c r="N285" s="10">
        <f t="shared" si="55"/>
        <v>0</v>
      </c>
      <c r="O285" s="124">
        <f t="shared" si="56"/>
        <v>10</v>
      </c>
      <c r="P285" s="124">
        <f t="shared" si="57"/>
        <v>10</v>
      </c>
      <c r="Q285" s="124">
        <f t="shared" si="49"/>
        <v>0</v>
      </c>
      <c r="R285" s="124">
        <f t="shared" si="58"/>
        <v>0</v>
      </c>
      <c r="S285" s="124">
        <f t="shared" si="50"/>
        <v>0</v>
      </c>
      <c r="T285" s="124">
        <f t="shared" si="51"/>
        <v>0</v>
      </c>
      <c r="U285" s="124">
        <f t="shared" si="59"/>
        <v>72</v>
      </c>
      <c r="V285" s="124">
        <f t="shared" si="52"/>
        <v>0</v>
      </c>
    </row>
    <row r="286" spans="1:22" ht="56.1">
      <c r="A286" s="10" t="str">
        <f>Questions!$A286</f>
        <v>DRPV-07</v>
      </c>
      <c r="B286" s="10" t="str">
        <f t="shared" si="53"/>
        <v>DRPV</v>
      </c>
      <c r="C286" s="10" t="str">
        <f>VLOOKUP($A286,Questions!$A$3:$L$333,2,0)&amp;""</f>
        <v>Do you provide individuals with access to their personal information for review and update (i.e., data subject rights)?</v>
      </c>
      <c r="D286" s="10" t="str">
        <f>VLOOKUP($A286,Questions!$A$3:$L$333,11,0)&amp;""</f>
        <v/>
      </c>
      <c r="E286" s="10" t="str">
        <f>VLOOKUP($A286,Questions!$A$3:$L$333,12,0)&amp;""</f>
        <v>Privacy</v>
      </c>
      <c r="F286" s="10" t="str">
        <f>VLOOKUP($A286,'Privacy Analyst Evaluation'!$A$46:$J$120,3,0)&amp;""</f>
        <v>Yes</v>
      </c>
      <c r="G286" s="10" t="str">
        <f>VLOOKUP($A286,'Privacy Analyst Evaluation'!$A$46:$J$120,6,0)&amp;""</f>
        <v>Yes</v>
      </c>
      <c r="H286" s="10" t="str">
        <f>VLOOKUP($A286,'Privacy Analyst Evaluation'!$A$46:$J$120,7,0)&amp;""</f>
        <v/>
      </c>
      <c r="I286" s="10" t="str">
        <f>VLOOKUP($A286,'Privacy Analyst Evaluation'!$A$46:$J$120,8,0)&amp;""</f>
        <v>Standard Importance</v>
      </c>
      <c r="J286" s="10" t="str">
        <f>VLOOKUP($A286,'Privacy Analyst Evaluation'!$A$46:$J$120,9,0)&amp;""</f>
        <v/>
      </c>
      <c r="K286" s="10">
        <f t="shared" si="54"/>
        <v>10</v>
      </c>
      <c r="L286" s="124">
        <f>IF($E286="Not Scored", "N/A",IF(AND($D286='Auto Responses'!$J$27,$H286=""),"N/A",IF(AND($D286='Auto Responses'!$J$27,$H286='Auto Responses'!$J$7,),1,IF(AND($D286='Auto Responses'!$J$27,$H286='Auto Responses'!$J$8),0,IF($F286=$G286,1,0)))))</f>
        <v>1</v>
      </c>
      <c r="M286" s="10" t="str">
        <f>VLOOKUP($A286,'Privacy Analyst Evaluation'!$A$46:$J$120,10,0)&amp;""</f>
        <v>FALSE</v>
      </c>
      <c r="N286" s="10">
        <f t="shared" si="55"/>
        <v>0</v>
      </c>
      <c r="O286" s="124">
        <f t="shared" si="56"/>
        <v>10</v>
      </c>
      <c r="P286" s="124">
        <f t="shared" si="57"/>
        <v>10</v>
      </c>
      <c r="Q286" s="124">
        <f t="shared" si="49"/>
        <v>0</v>
      </c>
      <c r="R286" s="124">
        <f t="shared" si="58"/>
        <v>0</v>
      </c>
      <c r="S286" s="124">
        <f t="shared" si="50"/>
        <v>0</v>
      </c>
      <c r="T286" s="124">
        <f t="shared" si="51"/>
        <v>0</v>
      </c>
      <c r="U286" s="124">
        <f t="shared" si="59"/>
        <v>72</v>
      </c>
      <c r="V286" s="124">
        <f t="shared" si="52"/>
        <v>0</v>
      </c>
    </row>
    <row r="287" spans="1:22" ht="56.1">
      <c r="A287" s="10" t="str">
        <f>Questions!$A287</f>
        <v>DRPV-08</v>
      </c>
      <c r="B287" s="10" t="str">
        <f t="shared" si="53"/>
        <v>DRPV</v>
      </c>
      <c r="C287" s="10" t="str">
        <f>VLOOKUP($A287,Questions!$A$3:$L$333,2,0)&amp;""</f>
        <v>Do you disclose personal information to third parties only for the purpose(s) identified in the privacy notice or with the implicit or explicit consent of the individual?</v>
      </c>
      <c r="D287" s="10" t="str">
        <f>VLOOKUP($A287,Questions!$A$3:$L$333,11,0)&amp;""</f>
        <v/>
      </c>
      <c r="E287" s="10" t="str">
        <f>VLOOKUP($A287,Questions!$A$3:$L$333,12,0)&amp;""</f>
        <v>Privacy</v>
      </c>
      <c r="F287" s="10" t="str">
        <f>VLOOKUP($A287,'Privacy Analyst Evaluation'!$A$46:$J$120,3,0)&amp;""</f>
        <v>No</v>
      </c>
      <c r="G287" s="10" t="str">
        <f>VLOOKUP($A287,'Privacy Analyst Evaluation'!$A$46:$J$120,6,0)&amp;""</f>
        <v>Yes</v>
      </c>
      <c r="H287" s="10" t="str">
        <f>VLOOKUP($A287,'Privacy Analyst Evaluation'!$A$46:$J$120,7,0)&amp;""</f>
        <v/>
      </c>
      <c r="I287" s="10" t="str">
        <f>VLOOKUP($A287,'Privacy Analyst Evaluation'!$A$46:$J$120,8,0)&amp;""</f>
        <v>Standard Importance</v>
      </c>
      <c r="J287" s="10" t="str">
        <f>VLOOKUP($A287,'Privacy Analyst Evaluation'!$A$46:$J$120,9,0)&amp;""</f>
        <v/>
      </c>
      <c r="K287" s="10">
        <f t="shared" si="54"/>
        <v>10</v>
      </c>
      <c r="L287" s="124">
        <f>IF($E287="Not Scored", "N/A",IF(AND($D287='Auto Responses'!$J$27,$H287=""),"N/A",IF(AND($D287='Auto Responses'!$J$27,$H287='Auto Responses'!$J$7,),1,IF(AND($D287='Auto Responses'!$J$27,$H287='Auto Responses'!$J$8),0,IF($F287=$G287,1,0)))))</f>
        <v>0</v>
      </c>
      <c r="M287" s="10" t="str">
        <f>VLOOKUP($A287,'Privacy Analyst Evaluation'!$A$46:$J$120,10,0)&amp;""</f>
        <v>FALSE</v>
      </c>
      <c r="N287" s="10">
        <f t="shared" si="55"/>
        <v>0</v>
      </c>
      <c r="O287" s="124">
        <f t="shared" si="56"/>
        <v>10</v>
      </c>
      <c r="P287" s="124">
        <f t="shared" si="57"/>
        <v>0</v>
      </c>
      <c r="Q287" s="124">
        <f t="shared" si="49"/>
        <v>0</v>
      </c>
      <c r="R287" s="124">
        <f t="shared" si="58"/>
        <v>0</v>
      </c>
      <c r="S287" s="124">
        <f t="shared" si="50"/>
        <v>0</v>
      </c>
      <c r="T287" s="124">
        <f t="shared" si="51"/>
        <v>0</v>
      </c>
      <c r="U287" s="124">
        <f t="shared" si="59"/>
        <v>72</v>
      </c>
      <c r="V287" s="124">
        <f t="shared" si="52"/>
        <v>0</v>
      </c>
    </row>
    <row r="288" spans="1:22" ht="56.1">
      <c r="A288" s="10" t="str">
        <f>Questions!$A288</f>
        <v>DRPV-09</v>
      </c>
      <c r="B288" s="10" t="str">
        <f t="shared" si="53"/>
        <v>DRPV</v>
      </c>
      <c r="C288" s="10" t="str">
        <f>VLOOKUP($A288,Questions!$A$3:$L$333,2,0)&amp;""</f>
        <v>Do you protect personal information against unauthorized access (both physical and logical)?</v>
      </c>
      <c r="D288" s="10" t="str">
        <f>VLOOKUP($A288,Questions!$A$3:$L$333,11,0)&amp;""</f>
        <v/>
      </c>
      <c r="E288" s="10" t="str">
        <f>VLOOKUP($A288,Questions!$A$3:$L$333,12,0)&amp;""</f>
        <v>Privacy</v>
      </c>
      <c r="F288" s="10" t="str">
        <f>VLOOKUP($A288,'Privacy Analyst Evaluation'!$A$46:$J$120,3,0)&amp;""</f>
        <v>Yes</v>
      </c>
      <c r="G288" s="10" t="str">
        <f>VLOOKUP($A288,'Privacy Analyst Evaluation'!$A$46:$J$120,6,0)&amp;""</f>
        <v>Yes</v>
      </c>
      <c r="H288" s="10" t="str">
        <f>VLOOKUP($A288,'Privacy Analyst Evaluation'!$A$46:$J$120,7,0)&amp;""</f>
        <v/>
      </c>
      <c r="I288" s="10" t="str">
        <f>VLOOKUP($A288,'Privacy Analyst Evaluation'!$A$46:$J$120,8,0)&amp;""</f>
        <v>Standard Importance</v>
      </c>
      <c r="J288" s="10" t="str">
        <f>VLOOKUP($A288,'Privacy Analyst Evaluation'!$A$46:$J$120,9,0)&amp;""</f>
        <v/>
      </c>
      <c r="K288" s="10">
        <f t="shared" si="54"/>
        <v>10</v>
      </c>
      <c r="L288" s="124">
        <f>IF($E288="Not Scored", "N/A",IF(AND($D288='Auto Responses'!$J$27,$H288=""),"N/A",IF(AND($D288='Auto Responses'!$J$27,$H288='Auto Responses'!$J$7,),1,IF(AND($D288='Auto Responses'!$J$27,$H288='Auto Responses'!$J$8),0,IF($F288=$G288,1,0)))))</f>
        <v>1</v>
      </c>
      <c r="M288" s="10" t="str">
        <f>VLOOKUP($A288,'Privacy Analyst Evaluation'!$A$46:$J$120,10,0)&amp;""</f>
        <v>FALSE</v>
      </c>
      <c r="N288" s="10">
        <f t="shared" si="55"/>
        <v>0</v>
      </c>
      <c r="O288" s="124">
        <f t="shared" si="56"/>
        <v>10</v>
      </c>
      <c r="P288" s="124">
        <f t="shared" si="57"/>
        <v>10</v>
      </c>
      <c r="Q288" s="124">
        <f t="shared" si="49"/>
        <v>0</v>
      </c>
      <c r="R288" s="124">
        <f t="shared" si="58"/>
        <v>0</v>
      </c>
      <c r="S288" s="124">
        <f t="shared" si="50"/>
        <v>0</v>
      </c>
      <c r="T288" s="124">
        <f t="shared" si="51"/>
        <v>0</v>
      </c>
      <c r="U288" s="124">
        <f t="shared" si="59"/>
        <v>72</v>
      </c>
      <c r="V288" s="124">
        <f t="shared" si="52"/>
        <v>0</v>
      </c>
    </row>
    <row r="289" spans="1:22" ht="56.1">
      <c r="A289" s="10" t="str">
        <f>Questions!$A289</f>
        <v>DRPV-10</v>
      </c>
      <c r="B289" s="10" t="str">
        <f t="shared" si="53"/>
        <v>DRPV</v>
      </c>
      <c r="C289" s="10" t="str">
        <f>VLOOKUP($A289,Questions!$A$3:$L$333,2,0)&amp;""</f>
        <v>Do you maintain accurate, complete, and relevant personal information for the purposes identified in the privacy notice?</v>
      </c>
      <c r="D289" s="10" t="str">
        <f>VLOOKUP($A289,Questions!$A$3:$L$333,11,0)&amp;""</f>
        <v/>
      </c>
      <c r="E289" s="10" t="str">
        <f>VLOOKUP($A289,Questions!$A$3:$L$333,12,0)&amp;""</f>
        <v>Privacy</v>
      </c>
      <c r="F289" s="10" t="str">
        <f>VLOOKUP($A289,'Privacy Analyst Evaluation'!$A$46:$J$120,3,0)&amp;""</f>
        <v>Yes</v>
      </c>
      <c r="G289" s="10" t="str">
        <f>VLOOKUP($A289,'Privacy Analyst Evaluation'!$A$46:$J$120,6,0)&amp;""</f>
        <v>Yes</v>
      </c>
      <c r="H289" s="10" t="str">
        <f>VLOOKUP($A289,'Privacy Analyst Evaluation'!$A$46:$J$120,7,0)&amp;""</f>
        <v/>
      </c>
      <c r="I289" s="10" t="str">
        <f>VLOOKUP($A289,'Privacy Analyst Evaluation'!$A$46:$J$120,8,0)&amp;""</f>
        <v>Standard Importance</v>
      </c>
      <c r="J289" s="10" t="str">
        <f>VLOOKUP($A289,'Privacy Analyst Evaluation'!$A$46:$J$120,9,0)&amp;""</f>
        <v/>
      </c>
      <c r="K289" s="10">
        <f t="shared" si="54"/>
        <v>10</v>
      </c>
      <c r="L289" s="124">
        <f>IF($E289="Not Scored", "N/A",IF(AND($D289='Auto Responses'!$J$27,$H289=""),"N/A",IF(AND($D289='Auto Responses'!$J$27,$H289='Auto Responses'!$J$7,),1,IF(AND($D289='Auto Responses'!$J$27,$H289='Auto Responses'!$J$8),0,IF($F289=$G289,1,0)))))</f>
        <v>1</v>
      </c>
      <c r="M289" s="10" t="str">
        <f>VLOOKUP($A289,'Privacy Analyst Evaluation'!$A$46:$J$120,10,0)&amp;""</f>
        <v>FALSE</v>
      </c>
      <c r="N289" s="10">
        <f t="shared" si="55"/>
        <v>0</v>
      </c>
      <c r="O289" s="124">
        <f t="shared" si="56"/>
        <v>10</v>
      </c>
      <c r="P289" s="124">
        <f t="shared" si="57"/>
        <v>10</v>
      </c>
      <c r="Q289" s="124">
        <f t="shared" si="49"/>
        <v>0</v>
      </c>
      <c r="R289" s="124">
        <f t="shared" si="58"/>
        <v>0</v>
      </c>
      <c r="S289" s="124">
        <f t="shared" si="50"/>
        <v>0</v>
      </c>
      <c r="T289" s="124">
        <f t="shared" si="51"/>
        <v>0</v>
      </c>
      <c r="U289" s="124">
        <f t="shared" si="59"/>
        <v>72</v>
      </c>
      <c r="V289" s="124">
        <f t="shared" si="52"/>
        <v>0</v>
      </c>
    </row>
    <row r="290" spans="1:22" ht="56.1">
      <c r="A290" s="10" t="str">
        <f>Questions!$A290</f>
        <v>DRPV-11</v>
      </c>
      <c r="B290" s="10" t="str">
        <f t="shared" si="53"/>
        <v>DRPV</v>
      </c>
      <c r="C290" s="10" t="str">
        <f>VLOOKUP($A290,Questions!$A$3:$L$333,2,0)&amp;""</f>
        <v>Do you have procedures to address privacy-related noncompliance complaints and disputes?</v>
      </c>
      <c r="D290" s="10" t="str">
        <f>VLOOKUP($A290,Questions!$A$3:$L$333,11,0)&amp;""</f>
        <v/>
      </c>
      <c r="E290" s="10" t="str">
        <f>VLOOKUP($A290,Questions!$A$3:$L$333,12,0)&amp;""</f>
        <v>Privacy</v>
      </c>
      <c r="F290" s="10" t="str">
        <f>VLOOKUP($A290,'Privacy Analyst Evaluation'!$A$46:$J$120,3,0)&amp;""</f>
        <v>Yes</v>
      </c>
      <c r="G290" s="10" t="str">
        <f>VLOOKUP($A290,'Privacy Analyst Evaluation'!$A$46:$J$120,6,0)&amp;""</f>
        <v>Yes</v>
      </c>
      <c r="H290" s="10" t="str">
        <f>VLOOKUP($A290,'Privacy Analyst Evaluation'!$A$46:$J$120,7,0)&amp;""</f>
        <v/>
      </c>
      <c r="I290" s="10" t="str">
        <f>VLOOKUP($A290,'Privacy Analyst Evaluation'!$A$46:$J$120,8,0)&amp;""</f>
        <v>Standard Importance</v>
      </c>
      <c r="J290" s="10" t="str">
        <f>VLOOKUP($A290,'Privacy Analyst Evaluation'!$A$46:$J$120,9,0)&amp;""</f>
        <v/>
      </c>
      <c r="K290" s="10">
        <f t="shared" si="54"/>
        <v>10</v>
      </c>
      <c r="L290" s="124">
        <f>IF($E290="Not Scored", "N/A",IF(AND($D290='Auto Responses'!$J$27,$H290=""),"N/A",IF(AND($D290='Auto Responses'!$J$27,$H290='Auto Responses'!$J$7,),1,IF(AND($D290='Auto Responses'!$J$27,$H290='Auto Responses'!$J$8),0,IF($F290=$G290,1,0)))))</f>
        <v>1</v>
      </c>
      <c r="M290" s="10" t="str">
        <f>VLOOKUP($A290,'Privacy Analyst Evaluation'!$A$46:$J$120,10,0)&amp;""</f>
        <v>FALSE</v>
      </c>
      <c r="N290" s="10">
        <f t="shared" si="55"/>
        <v>0</v>
      </c>
      <c r="O290" s="124">
        <f t="shared" si="56"/>
        <v>10</v>
      </c>
      <c r="P290" s="124">
        <f t="shared" si="57"/>
        <v>10</v>
      </c>
      <c r="Q290" s="124">
        <f t="shared" si="49"/>
        <v>0</v>
      </c>
      <c r="R290" s="124">
        <f t="shared" si="58"/>
        <v>0</v>
      </c>
      <c r="S290" s="124">
        <f t="shared" si="50"/>
        <v>0</v>
      </c>
      <c r="T290" s="124">
        <f t="shared" si="51"/>
        <v>0</v>
      </c>
      <c r="U290" s="124">
        <f t="shared" si="59"/>
        <v>72</v>
      </c>
      <c r="V290" s="124">
        <f t="shared" si="52"/>
        <v>0</v>
      </c>
    </row>
    <row r="291" spans="1:22" ht="56.1">
      <c r="A291" s="10" t="str">
        <f>Questions!$A291</f>
        <v>DRPV-12</v>
      </c>
      <c r="B291" s="10" t="str">
        <f t="shared" si="53"/>
        <v>DRPV</v>
      </c>
      <c r="C291" s="10" t="str">
        <f>VLOOKUP($A291,Questions!$A$3:$L$333,2,0)&amp;""</f>
        <v>Do you "anonymize," "de-identify," or otherwise mask personal data?</v>
      </c>
      <c r="D291" s="10" t="str">
        <f>VLOOKUP($A291,Questions!$A$3:$L$333,11,0)&amp;""</f>
        <v/>
      </c>
      <c r="E291" s="10" t="str">
        <f>VLOOKUP($A291,Questions!$A$3:$L$333,12,0)&amp;""</f>
        <v>Privacy</v>
      </c>
      <c r="F291" s="10" t="str">
        <f>VLOOKUP($A291,'Privacy Analyst Evaluation'!$A$46:$J$120,3,0)&amp;""</f>
        <v>Yes</v>
      </c>
      <c r="G291" s="10" t="str">
        <f>VLOOKUP($A291,'Privacy Analyst Evaluation'!$A$46:$J$120,6,0)&amp;""</f>
        <v>Yes</v>
      </c>
      <c r="H291" s="10" t="str">
        <f>VLOOKUP($A291,'Privacy Analyst Evaluation'!$A$46:$J$120,7,0)&amp;""</f>
        <v/>
      </c>
      <c r="I291" s="10" t="str">
        <f>VLOOKUP($A291,'Privacy Analyst Evaluation'!$A$46:$J$120,8,0)&amp;""</f>
        <v>Standard Importance</v>
      </c>
      <c r="J291" s="10" t="str">
        <f>VLOOKUP($A291,'Privacy Analyst Evaluation'!$A$46:$J$120,9,0)&amp;""</f>
        <v/>
      </c>
      <c r="K291" s="10">
        <f t="shared" si="54"/>
        <v>10</v>
      </c>
      <c r="L291" s="124">
        <f>IF($E291="Not Scored", "N/A",IF(AND($D291='Auto Responses'!$J$27,$H291=""),"N/A",IF(AND($D291='Auto Responses'!$J$27,$H291='Auto Responses'!$J$7,),1,IF(AND($D291='Auto Responses'!$J$27,$H291='Auto Responses'!$J$8),0,IF($F291=$G291,1,0)))))</f>
        <v>1</v>
      </c>
      <c r="M291" s="10" t="str">
        <f>VLOOKUP($A291,'Privacy Analyst Evaluation'!$A$46:$J$120,10,0)&amp;""</f>
        <v>FALSE</v>
      </c>
      <c r="N291" s="10">
        <f t="shared" si="55"/>
        <v>0</v>
      </c>
      <c r="O291" s="124">
        <f t="shared" si="56"/>
        <v>10</v>
      </c>
      <c r="P291" s="124">
        <f t="shared" si="57"/>
        <v>10</v>
      </c>
      <c r="Q291" s="124">
        <f t="shared" si="49"/>
        <v>0</v>
      </c>
      <c r="R291" s="124">
        <f t="shared" si="58"/>
        <v>0</v>
      </c>
      <c r="S291" s="124">
        <f t="shared" si="50"/>
        <v>0</v>
      </c>
      <c r="T291" s="124">
        <f t="shared" si="51"/>
        <v>0</v>
      </c>
      <c r="U291" s="124">
        <f t="shared" si="59"/>
        <v>72</v>
      </c>
      <c r="V291" s="124">
        <f t="shared" si="52"/>
        <v>0</v>
      </c>
    </row>
    <row r="292" spans="1:22" ht="98.1">
      <c r="A292" s="10" t="str">
        <f>Questions!$A292</f>
        <v>DRPV-13</v>
      </c>
      <c r="B292" s="10" t="str">
        <f t="shared" si="53"/>
        <v>DRPV</v>
      </c>
      <c r="C292" s="10" t="str">
        <f>VLOOKUP($A292,Questions!$A$3:$L$333,2,0)&amp;""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D292" s="10" t="str">
        <f>VLOOKUP($A292,Questions!$A$3:$L$333,11,0)&amp;""</f>
        <v/>
      </c>
      <c r="E292" s="10" t="str">
        <f>VLOOKUP($A292,Questions!$A$3:$L$333,12,0)&amp;""</f>
        <v>Privacy</v>
      </c>
      <c r="F292" s="10" t="str">
        <f>VLOOKUP($A292,'Privacy Analyst Evaluation'!$A$46:$J$120,3,0)&amp;""</f>
        <v>No</v>
      </c>
      <c r="G292" s="10" t="str">
        <f>VLOOKUP($A292,'Privacy Analyst Evaluation'!$A$46:$J$120,6,0)&amp;""</f>
        <v>No</v>
      </c>
      <c r="H292" s="10" t="str">
        <f>VLOOKUP($A292,'Privacy Analyst Evaluation'!$A$46:$J$120,7,0)&amp;""</f>
        <v/>
      </c>
      <c r="I292" s="10" t="str">
        <f>VLOOKUP($A292,'Privacy Analyst Evaluation'!$A$46:$J$120,8,0)&amp;""</f>
        <v>Standard Importance</v>
      </c>
      <c r="J292" s="10" t="str">
        <f>VLOOKUP($A292,'Privacy Analyst Evaluation'!$A$46:$J$120,9,0)&amp;""</f>
        <v/>
      </c>
      <c r="K292" s="10">
        <f t="shared" si="54"/>
        <v>10</v>
      </c>
      <c r="L292" s="124">
        <f>IF($E292="Not Scored", "N/A",IF(AND($D292='Auto Responses'!$J$27,$H292=""),"N/A",IF(AND($D292='Auto Responses'!$J$27,$H292='Auto Responses'!$J$7,),1,IF(AND($D292='Auto Responses'!$J$27,$H292='Auto Responses'!$J$8),0,IF($F292=$G292,1,0)))))</f>
        <v>1</v>
      </c>
      <c r="M292" s="10" t="str">
        <f>VLOOKUP($A292,'Privacy Analyst Evaluation'!$A$46:$J$120,10,0)&amp;""</f>
        <v>FALSE</v>
      </c>
      <c r="N292" s="10">
        <f t="shared" si="55"/>
        <v>0</v>
      </c>
      <c r="O292" s="124">
        <f t="shared" si="56"/>
        <v>10</v>
      </c>
      <c r="P292" s="124">
        <f t="shared" si="57"/>
        <v>10</v>
      </c>
      <c r="Q292" s="124">
        <f t="shared" si="49"/>
        <v>0</v>
      </c>
      <c r="R292" s="124">
        <f t="shared" si="58"/>
        <v>0</v>
      </c>
      <c r="S292" s="124">
        <f t="shared" si="50"/>
        <v>0</v>
      </c>
      <c r="T292" s="124">
        <f t="shared" si="51"/>
        <v>0</v>
      </c>
      <c r="U292" s="124">
        <f t="shared" si="59"/>
        <v>72</v>
      </c>
      <c r="V292" s="124">
        <f t="shared" si="52"/>
        <v>0</v>
      </c>
    </row>
    <row r="293" spans="1:22" ht="56.1">
      <c r="A293" s="10" t="str">
        <f>Questions!$A293</f>
        <v>DRPV-14</v>
      </c>
      <c r="B293" s="10" t="str">
        <f t="shared" si="53"/>
        <v>DRPV</v>
      </c>
      <c r="C293" s="10" t="str">
        <f>VLOOKUP($A293,Questions!$A$3:$L$333,2,0)&amp;""</f>
        <v>Do you certify stop-processing requests, including any data that is processed by a third party on your behalf?</v>
      </c>
      <c r="D293" s="10" t="str">
        <f>VLOOKUP($A293,Questions!$A$3:$L$333,11,0)&amp;""</f>
        <v/>
      </c>
      <c r="E293" s="10" t="str">
        <f>VLOOKUP($A293,Questions!$A$3:$L$333,12,0)&amp;""</f>
        <v>Privacy</v>
      </c>
      <c r="F293" s="10" t="str">
        <f>VLOOKUP($A293,'Privacy Analyst Evaluation'!$A$46:$J$120,3,0)&amp;""</f>
        <v>Yes</v>
      </c>
      <c r="G293" s="10" t="str">
        <f>VLOOKUP($A293,'Privacy Analyst Evaluation'!$A$46:$J$120,6,0)&amp;""</f>
        <v>Yes</v>
      </c>
      <c r="H293" s="10" t="str">
        <f>VLOOKUP($A293,'Privacy Analyst Evaluation'!$A$46:$J$120,7,0)&amp;""</f>
        <v/>
      </c>
      <c r="I293" s="10" t="str">
        <f>VLOOKUP($A293,'Privacy Analyst Evaluation'!$A$46:$J$120,8,0)&amp;""</f>
        <v>Standard Importance</v>
      </c>
      <c r="J293" s="10" t="str">
        <f>VLOOKUP($A293,'Privacy Analyst Evaluation'!$A$46:$J$120,9,0)&amp;""</f>
        <v/>
      </c>
      <c r="K293" s="10">
        <f t="shared" si="54"/>
        <v>10</v>
      </c>
      <c r="L293" s="124">
        <f>IF($E293="Not Scored", "N/A",IF(AND($D293='Auto Responses'!$J$27,$H293=""),"N/A",IF(AND($D293='Auto Responses'!$J$27,$H293='Auto Responses'!$J$7,),1,IF(AND($D293='Auto Responses'!$J$27,$H293='Auto Responses'!$J$8),0,IF($F293=$G293,1,0)))))</f>
        <v>1</v>
      </c>
      <c r="M293" s="10" t="str">
        <f>VLOOKUP($A293,'Privacy Analyst Evaluation'!$A$46:$J$120,10,0)&amp;""</f>
        <v>FALSE</v>
      </c>
      <c r="N293" s="10">
        <f t="shared" si="55"/>
        <v>0</v>
      </c>
      <c r="O293" s="124">
        <f t="shared" si="56"/>
        <v>10</v>
      </c>
      <c r="P293" s="124">
        <f t="shared" si="57"/>
        <v>10</v>
      </c>
      <c r="Q293" s="124">
        <f t="shared" si="49"/>
        <v>0</v>
      </c>
      <c r="R293" s="124">
        <f t="shared" si="58"/>
        <v>0</v>
      </c>
      <c r="S293" s="124">
        <f t="shared" si="50"/>
        <v>0</v>
      </c>
      <c r="T293" s="124">
        <f t="shared" si="51"/>
        <v>0</v>
      </c>
      <c r="U293" s="124">
        <f t="shared" si="59"/>
        <v>72</v>
      </c>
      <c r="V293" s="124">
        <f t="shared" si="52"/>
        <v>0</v>
      </c>
    </row>
    <row r="294" spans="1:22" ht="56.1">
      <c r="A294" s="10" t="str">
        <f>Questions!$A294</f>
        <v>DRPV-15</v>
      </c>
      <c r="B294" s="10" t="str">
        <f t="shared" si="53"/>
        <v>DRPV</v>
      </c>
      <c r="C294" s="10" t="str">
        <f>VLOOKUP($A294,Questions!$A$3:$L$333,2,0)&amp;""</f>
        <v>Do you have a process to review code for ethical considerations?</v>
      </c>
      <c r="D294" s="10" t="str">
        <f>VLOOKUP($A294,Questions!$A$3:$L$333,11,0)&amp;""</f>
        <v/>
      </c>
      <c r="E294" s="10" t="str">
        <f>VLOOKUP($A294,Questions!$A$3:$L$333,12,0)&amp;""</f>
        <v>Privacy</v>
      </c>
      <c r="F294" s="10" t="str">
        <f>VLOOKUP($A294,'Privacy Analyst Evaluation'!$A$46:$J$120,3,0)&amp;""</f>
        <v>Yes</v>
      </c>
      <c r="G294" s="10" t="str">
        <f>VLOOKUP($A294,'Privacy Analyst Evaluation'!$A$46:$J$120,6,0)&amp;""</f>
        <v>Yes</v>
      </c>
      <c r="H294" s="10" t="str">
        <f>VLOOKUP($A294,'Privacy Analyst Evaluation'!$A$46:$J$120,7,0)&amp;""</f>
        <v/>
      </c>
      <c r="I294" s="10" t="str">
        <f>VLOOKUP($A294,'Privacy Analyst Evaluation'!$A$46:$J$120,8,0)&amp;""</f>
        <v>Standard Importance</v>
      </c>
      <c r="J294" s="10" t="str">
        <f>VLOOKUP($A294,'Privacy Analyst Evaluation'!$A$46:$J$120,9,0)&amp;""</f>
        <v/>
      </c>
      <c r="K294" s="10">
        <f t="shared" si="54"/>
        <v>10</v>
      </c>
      <c r="L294" s="124">
        <f>IF($E294="Not Scored", "N/A",IF(AND($D294='Auto Responses'!$J$27,$H294=""),"N/A",IF(AND($D294='Auto Responses'!$J$27,$H294='Auto Responses'!$J$7,),1,IF(AND($D294='Auto Responses'!$J$27,$H294='Auto Responses'!$J$8),0,IF($F294=$G294,1,0)))))</f>
        <v>1</v>
      </c>
      <c r="M294" s="10" t="str">
        <f>VLOOKUP($A294,'Privacy Analyst Evaluation'!$A$46:$J$120,10,0)&amp;""</f>
        <v>FALSE</v>
      </c>
      <c r="N294" s="10">
        <f t="shared" si="55"/>
        <v>0</v>
      </c>
      <c r="O294" s="124">
        <f t="shared" si="56"/>
        <v>10</v>
      </c>
      <c r="P294" s="124">
        <f t="shared" si="57"/>
        <v>10</v>
      </c>
      <c r="Q294" s="124">
        <f t="shared" si="49"/>
        <v>0</v>
      </c>
      <c r="R294" s="124">
        <f t="shared" si="58"/>
        <v>0</v>
      </c>
      <c r="S294" s="124">
        <f t="shared" si="50"/>
        <v>0</v>
      </c>
      <c r="T294" s="124">
        <f t="shared" si="51"/>
        <v>0</v>
      </c>
      <c r="U294" s="124">
        <f t="shared" si="59"/>
        <v>72</v>
      </c>
      <c r="V294" s="124">
        <f t="shared" si="52"/>
        <v>0</v>
      </c>
    </row>
    <row r="295" spans="1:22" ht="56.1">
      <c r="A295" s="10" t="str">
        <f>Questions!$A295</f>
        <v>DPAI-01</v>
      </c>
      <c r="B295" s="10" t="str">
        <f t="shared" si="53"/>
        <v>DPAI</v>
      </c>
      <c r="C295" s="10" t="str">
        <f>VLOOKUP($A295,Questions!$A$3:$L$333,2,0)&amp;""</f>
        <v>Does your service use AI for the processing of institutional data?</v>
      </c>
      <c r="D295" s="10" t="str">
        <f>VLOOKUP($A295,Questions!$A$3:$L$333,11,0)&amp;""</f>
        <v>Neutral until evaluated</v>
      </c>
      <c r="E295" s="10" t="str">
        <f>VLOOKUP($A295,Questions!$A$3:$L$333,12,0)&amp;""</f>
        <v>Privacy</v>
      </c>
      <c r="F295" s="10" t="str">
        <f>VLOOKUP($A295,'Privacy Analyst Evaluation'!$A$46:$J$120,3,0)&amp;""</f>
        <v>No</v>
      </c>
      <c r="G295" s="10" t="str">
        <f>VLOOKUP($A295,'Privacy Analyst Evaluation'!$A$46:$J$120,6,0)&amp;""</f>
        <v/>
      </c>
      <c r="H295" s="10" t="str">
        <f>VLOOKUP($A295,'Privacy Analyst Evaluation'!$A$46:$J$120,7,0)&amp;""</f>
        <v/>
      </c>
      <c r="I295" s="10" t="str">
        <f>VLOOKUP($A295,'Privacy Analyst Evaluation'!$A$46:$J$120,8,0)&amp;""</f>
        <v>Standard Importance</v>
      </c>
      <c r="J295" s="10" t="str">
        <f>VLOOKUP($A295,'Privacy Analyst Evaluation'!$A$46:$J$120,9,0)&amp;""</f>
        <v/>
      </c>
      <c r="K295" s="10">
        <f t="shared" si="54"/>
        <v>10</v>
      </c>
      <c r="L295" s="124" t="str">
        <f>IF($E295="Not Scored", "N/A",IF(AND($D295='Auto Responses'!$J$27,$H295=""),"N/A",IF(AND($D295='Auto Responses'!$J$27,$H295='Auto Responses'!$J$7,),1,IF(AND($D295='Auto Responses'!$J$27,$H295='Auto Responses'!$J$8),0,IF($F295=$G295,1,0)))))</f>
        <v>N/A</v>
      </c>
      <c r="M295" s="10" t="str">
        <f>VLOOKUP($A295,'Privacy Analyst Evaluation'!$A$46:$J$120,10,0)&amp;""</f>
        <v>FALSE</v>
      </c>
      <c r="N295" s="10">
        <f t="shared" si="55"/>
        <v>0</v>
      </c>
      <c r="O295" s="124">
        <f t="shared" si="56"/>
        <v>10</v>
      </c>
      <c r="P295" s="124" t="str">
        <f t="shared" si="57"/>
        <v>N/A</v>
      </c>
      <c r="Q295" s="124">
        <f t="shared" si="49"/>
        <v>0</v>
      </c>
      <c r="R295" s="124">
        <f t="shared" si="58"/>
        <v>0</v>
      </c>
      <c r="S295" s="124">
        <f t="shared" si="50"/>
        <v>0</v>
      </c>
      <c r="T295" s="124">
        <f t="shared" si="51"/>
        <v>0</v>
      </c>
      <c r="U295" s="124">
        <f t="shared" si="59"/>
        <v>72</v>
      </c>
      <c r="V295" s="124">
        <f t="shared" si="52"/>
        <v>0</v>
      </c>
    </row>
    <row r="296" spans="1:22" ht="56.1">
      <c r="A296" s="10" t="str">
        <f>Questions!$A296</f>
        <v>DPAI-02</v>
      </c>
      <c r="B296" s="10" t="str">
        <f t="shared" si="53"/>
        <v>DPAI</v>
      </c>
      <c r="C296" s="10" t="str">
        <f>VLOOKUP($A296,Questions!$A$3:$L$333,2,0)&amp;""</f>
        <v>Is any institutional data retained in the AI processing?*</v>
      </c>
      <c r="D296" s="10" t="str">
        <f>VLOOKUP($A296,Questions!$A$3:$L$333,11,0)&amp;""</f>
        <v/>
      </c>
      <c r="E296" s="10" t="str">
        <f>VLOOKUP($A296,Questions!$A$3:$L$333,12,0)&amp;""</f>
        <v>Privacy</v>
      </c>
      <c r="F296" s="10" t="str">
        <f>VLOOKUP($A296,'Privacy Analyst Evaluation'!$A$46:$J$120,3,0)&amp;""</f>
        <v>No</v>
      </c>
      <c r="G296" s="10" t="str">
        <f>VLOOKUP($A296,'Privacy Analyst Evaluation'!$A$46:$J$120,6,0)&amp;""</f>
        <v>No</v>
      </c>
      <c r="H296" s="10" t="str">
        <f>VLOOKUP($A296,'Privacy Analyst Evaluation'!$A$46:$J$120,7,0)&amp;""</f>
        <v/>
      </c>
      <c r="I296" s="10" t="str">
        <f>VLOOKUP($A296,'Privacy Analyst Evaluation'!$A$46:$J$120,8,0)&amp;""</f>
        <v>Critical Importance</v>
      </c>
      <c r="J296" s="10" t="str">
        <f>VLOOKUP($A296,'Privacy Analyst Evaluation'!$A$46:$J$120,9,0)&amp;""</f>
        <v/>
      </c>
      <c r="K296" s="10">
        <f t="shared" si="54"/>
        <v>20</v>
      </c>
      <c r="L296" s="124">
        <f>IF($E296="Not Scored", "N/A",IF(AND($D296='Auto Responses'!$J$27,$H296=""),"N/A",IF(AND($D296='Auto Responses'!$J$27,$H296='Auto Responses'!$J$7,),1,IF(AND($D296='Auto Responses'!$J$27,$H296='Auto Responses'!$J$8),0,IF($F296=$G296,1,0)))))</f>
        <v>1</v>
      </c>
      <c r="M296" s="10" t="str">
        <f>VLOOKUP($A296,'Privacy Analyst Evaluation'!$A$46:$J$120,10,0)&amp;""</f>
        <v>FALSE</v>
      </c>
      <c r="N296" s="10">
        <f t="shared" si="55"/>
        <v>1</v>
      </c>
      <c r="O296" s="124">
        <f t="shared" si="56"/>
        <v>20</v>
      </c>
      <c r="P296" s="124">
        <f t="shared" si="57"/>
        <v>20</v>
      </c>
      <c r="Q296" s="124">
        <f t="shared" si="49"/>
        <v>0</v>
      </c>
      <c r="R296" s="124">
        <f t="shared" si="58"/>
        <v>0</v>
      </c>
      <c r="S296" s="124">
        <f t="shared" si="50"/>
        <v>0</v>
      </c>
      <c r="T296" s="124">
        <f t="shared" si="51"/>
        <v>1</v>
      </c>
      <c r="U296" s="124">
        <f t="shared" si="59"/>
        <v>73</v>
      </c>
      <c r="V296" s="124">
        <f t="shared" si="52"/>
        <v>73</v>
      </c>
    </row>
    <row r="297" spans="1:22" ht="56.1">
      <c r="A297" s="10" t="str">
        <f>Questions!$A297</f>
        <v>DPAI-03</v>
      </c>
      <c r="B297" s="10" t="str">
        <f t="shared" si="53"/>
        <v>DPAI</v>
      </c>
      <c r="C297" s="10" t="str">
        <f>VLOOKUP($A297,Questions!$A$3:$L$333,2,0)&amp;""</f>
        <v>Do you have agreements in place with third parties or subprocessors regarding the protection of customer data and use of AI?*</v>
      </c>
      <c r="D297" s="10" t="str">
        <f>VLOOKUP($A297,Questions!$A$3:$L$333,11,0)&amp;""</f>
        <v/>
      </c>
      <c r="E297" s="10" t="str">
        <f>VLOOKUP($A297,Questions!$A$3:$L$333,12,0)&amp;""</f>
        <v>Privacy</v>
      </c>
      <c r="F297" s="10" t="str">
        <f>VLOOKUP($A297,'Privacy Analyst Evaluation'!$A$46:$J$120,3,0)&amp;""</f>
        <v>Yes</v>
      </c>
      <c r="G297" s="10" t="str">
        <f>VLOOKUP($A297,'Privacy Analyst Evaluation'!$A$46:$J$120,6,0)&amp;""</f>
        <v>Yes</v>
      </c>
      <c r="H297" s="10" t="str">
        <f>VLOOKUP($A297,'Privacy Analyst Evaluation'!$A$46:$J$120,7,0)&amp;""</f>
        <v/>
      </c>
      <c r="I297" s="10" t="str">
        <f>VLOOKUP($A297,'Privacy Analyst Evaluation'!$A$46:$J$120,8,0)&amp;""</f>
        <v>Critical Importance</v>
      </c>
      <c r="J297" s="10" t="str">
        <f>VLOOKUP($A297,'Privacy Analyst Evaluation'!$A$46:$J$120,9,0)&amp;""</f>
        <v/>
      </c>
      <c r="K297" s="10">
        <f t="shared" si="54"/>
        <v>20</v>
      </c>
      <c r="L297" s="124">
        <f>IF($E297="Not Scored", "N/A",IF(AND($D297='Auto Responses'!$J$27,$H297=""),"N/A",IF(AND($D297='Auto Responses'!$J$27,$H297='Auto Responses'!$J$7,),1,IF(AND($D297='Auto Responses'!$J$27,$H297='Auto Responses'!$J$8),0,IF($F297=$G297,1,0)))))</f>
        <v>1</v>
      </c>
      <c r="M297" s="10" t="str">
        <f>VLOOKUP($A297,'Privacy Analyst Evaluation'!$A$46:$J$120,10,0)&amp;""</f>
        <v>FALSE</v>
      </c>
      <c r="N297" s="10">
        <f t="shared" si="55"/>
        <v>1</v>
      </c>
      <c r="O297" s="124">
        <f t="shared" si="56"/>
        <v>20</v>
      </c>
      <c r="P297" s="124">
        <f t="shared" si="57"/>
        <v>20</v>
      </c>
      <c r="Q297" s="124">
        <f t="shared" si="49"/>
        <v>0</v>
      </c>
      <c r="R297" s="124">
        <f t="shared" si="58"/>
        <v>0</v>
      </c>
      <c r="S297" s="124">
        <f t="shared" si="50"/>
        <v>0</v>
      </c>
      <c r="T297" s="124">
        <f t="shared" si="51"/>
        <v>1</v>
      </c>
      <c r="U297" s="124">
        <f t="shared" si="59"/>
        <v>74</v>
      </c>
      <c r="V297" s="124">
        <f t="shared" si="52"/>
        <v>74</v>
      </c>
    </row>
    <row r="298" spans="1:22" ht="56.1">
      <c r="A298" s="10" t="str">
        <f>Questions!$A298</f>
        <v>DPAI-04</v>
      </c>
      <c r="B298" s="10" t="str">
        <f t="shared" si="53"/>
        <v>DPAI</v>
      </c>
      <c r="C298" s="10" t="str">
        <f>VLOOKUP($A298,Questions!$A$3:$L$333,2,0)&amp;""</f>
        <v>Will institutional data be processed through a third party or subprocessor that also uses AI?</v>
      </c>
      <c r="D298" s="10" t="str">
        <f>VLOOKUP($A298,Questions!$A$3:$L$333,11,0)&amp;""</f>
        <v>Neutral until evaluated</v>
      </c>
      <c r="E298" s="10" t="str">
        <f>VLOOKUP($A298,Questions!$A$3:$L$333,12,0)&amp;""</f>
        <v>Privacy</v>
      </c>
      <c r="F298" s="10" t="str">
        <f>VLOOKUP($A298,'Privacy Analyst Evaluation'!$A$46:$J$120,3,0)&amp;""</f>
        <v>No</v>
      </c>
      <c r="G298" s="10" t="str">
        <f>VLOOKUP($A298,'Privacy Analyst Evaluation'!$A$46:$J$120,6,0)&amp;""</f>
        <v/>
      </c>
      <c r="H298" s="10" t="str">
        <f>VLOOKUP($A298,'Privacy Analyst Evaluation'!$A$46:$J$120,7,0)&amp;""</f>
        <v/>
      </c>
      <c r="I298" s="10" t="str">
        <f>VLOOKUP($A298,'Privacy Analyst Evaluation'!$A$46:$J$120,8,0)&amp;""</f>
        <v>Standard Importance</v>
      </c>
      <c r="J298" s="10" t="str">
        <f>VLOOKUP($A298,'Privacy Analyst Evaluation'!$A$46:$J$120,9,0)&amp;""</f>
        <v/>
      </c>
      <c r="K298" s="10">
        <f t="shared" si="54"/>
        <v>10</v>
      </c>
      <c r="L298" s="124" t="str">
        <f>IF($E298="Not Scored", "N/A",IF(AND($D298='Auto Responses'!$J$27,$H298=""),"N/A",IF(AND($D298='Auto Responses'!$J$27,$H298='Auto Responses'!$J$7,),1,IF(AND($D298='Auto Responses'!$J$27,$H298='Auto Responses'!$J$8),0,IF($F298=$G298,1,0)))))</f>
        <v>N/A</v>
      </c>
      <c r="M298" s="10" t="str">
        <f>VLOOKUP($A298,'Privacy Analyst Evaluation'!$A$46:$J$120,10,0)&amp;""</f>
        <v>FALSE</v>
      </c>
      <c r="N298" s="10">
        <f t="shared" si="55"/>
        <v>0</v>
      </c>
      <c r="O298" s="124">
        <f t="shared" si="56"/>
        <v>10</v>
      </c>
      <c r="P298" s="124" t="str">
        <f t="shared" si="57"/>
        <v>N/A</v>
      </c>
      <c r="Q298" s="124">
        <f t="shared" si="49"/>
        <v>0</v>
      </c>
      <c r="R298" s="124">
        <f t="shared" si="58"/>
        <v>0</v>
      </c>
      <c r="S298" s="124">
        <f t="shared" si="50"/>
        <v>0</v>
      </c>
      <c r="T298" s="124">
        <f t="shared" si="51"/>
        <v>0</v>
      </c>
      <c r="U298" s="124">
        <f t="shared" si="59"/>
        <v>74</v>
      </c>
      <c r="V298" s="124">
        <f t="shared" si="52"/>
        <v>0</v>
      </c>
    </row>
    <row r="299" spans="1:22" ht="56.1">
      <c r="A299" s="10" t="str">
        <f>Questions!$A299</f>
        <v>DPAI-05</v>
      </c>
      <c r="B299" s="10" t="str">
        <f t="shared" si="53"/>
        <v>DPAI</v>
      </c>
      <c r="C299" s="10" t="str">
        <f>VLOOKUP($A299,Questions!$A$3:$L$333,2,0)&amp;""</f>
        <v>Is AI processing limited to fully licensed commercial enterprise AI services?</v>
      </c>
      <c r="D299" s="10" t="str">
        <f>VLOOKUP($A299,Questions!$A$3:$L$333,11,0)&amp;""</f>
        <v>Neutral until evaluated</v>
      </c>
      <c r="E299" s="10" t="str">
        <f>VLOOKUP($A299,Questions!$A$3:$L$333,12,0)&amp;""</f>
        <v>Privacy</v>
      </c>
      <c r="F299" s="10" t="str">
        <f>VLOOKUP($A299,'Privacy Analyst Evaluation'!$A$46:$J$120,3,0)&amp;""</f>
        <v>No</v>
      </c>
      <c r="G299" s="10" t="str">
        <f>VLOOKUP($A299,'Privacy Analyst Evaluation'!$A$46:$J$120,6,0)&amp;""</f>
        <v/>
      </c>
      <c r="H299" s="10" t="str">
        <f>VLOOKUP($A299,'Privacy Analyst Evaluation'!$A$46:$J$120,7,0)&amp;""</f>
        <v/>
      </c>
      <c r="I299" s="10" t="str">
        <f>VLOOKUP($A299,'Privacy Analyst Evaluation'!$A$46:$J$120,8,0)&amp;""</f>
        <v>Minor Importance</v>
      </c>
      <c r="J299" s="10" t="str">
        <f>VLOOKUP($A299,'Privacy Analyst Evaluation'!$A$46:$J$120,9,0)&amp;""</f>
        <v/>
      </c>
      <c r="K299" s="10">
        <f t="shared" si="54"/>
        <v>5</v>
      </c>
      <c r="L299" s="124" t="str">
        <f>IF($E299="Not Scored", "N/A",IF(AND($D299='Auto Responses'!$J$27,$H299=""),"N/A",IF(AND($D299='Auto Responses'!$J$27,$H299='Auto Responses'!$J$7,),1,IF(AND($D299='Auto Responses'!$J$27,$H299='Auto Responses'!$J$8),0,IF($F299=$G299,1,0)))))</f>
        <v>N/A</v>
      </c>
      <c r="M299" s="10" t="str">
        <f>VLOOKUP($A299,'Privacy Analyst Evaluation'!$A$46:$J$120,10,0)&amp;""</f>
        <v>FALSE</v>
      </c>
      <c r="N299" s="10">
        <f t="shared" si="55"/>
        <v>0</v>
      </c>
      <c r="O299" s="124">
        <f t="shared" si="56"/>
        <v>5</v>
      </c>
      <c r="P299" s="124" t="str">
        <f t="shared" si="57"/>
        <v>N/A</v>
      </c>
      <c r="Q299" s="124">
        <f t="shared" si="49"/>
        <v>0</v>
      </c>
      <c r="R299" s="124">
        <f t="shared" si="58"/>
        <v>0</v>
      </c>
      <c r="S299" s="124">
        <f t="shared" si="50"/>
        <v>0</v>
      </c>
      <c r="T299" s="124">
        <f t="shared" si="51"/>
        <v>0</v>
      </c>
      <c r="U299" s="124">
        <f t="shared" si="59"/>
        <v>74</v>
      </c>
      <c r="V299" s="124">
        <f t="shared" si="52"/>
        <v>0</v>
      </c>
    </row>
    <row r="300" spans="1:22" ht="56.1">
      <c r="A300" s="10" t="str">
        <f>Questions!$A300</f>
        <v>DPAI-06</v>
      </c>
      <c r="B300" s="10" t="str">
        <f t="shared" si="53"/>
        <v>DPAI</v>
      </c>
      <c r="C300" s="10" t="str">
        <f>VLOOKUP($A300,Questions!$A$3:$L$333,2,0)&amp;""</f>
        <v>Will institutional data be used or processed by any shared AI services?</v>
      </c>
      <c r="D300" s="10" t="str">
        <f>VLOOKUP($A300,Questions!$A$3:$L$333,11,0)&amp;""</f>
        <v>Neutral until evaluated</v>
      </c>
      <c r="E300" s="10" t="str">
        <f>VLOOKUP($A300,Questions!$A$3:$L$333,12,0)&amp;""</f>
        <v>Privacy</v>
      </c>
      <c r="F300" s="10" t="str">
        <f>VLOOKUP($A300,'Privacy Analyst Evaluation'!$A$46:$J$120,3,0)&amp;""</f>
        <v>No</v>
      </c>
      <c r="G300" s="10" t="str">
        <f>VLOOKUP($A300,'Privacy Analyst Evaluation'!$A$46:$J$120,6,0)&amp;""</f>
        <v/>
      </c>
      <c r="H300" s="10" t="str">
        <f>VLOOKUP($A300,'Privacy Analyst Evaluation'!$A$46:$J$120,7,0)&amp;""</f>
        <v/>
      </c>
      <c r="I300" s="10" t="str">
        <f>VLOOKUP($A300,'Privacy Analyst Evaluation'!$A$46:$J$120,8,0)&amp;""</f>
        <v>Minor Importance</v>
      </c>
      <c r="J300" s="10" t="str">
        <f>VLOOKUP($A300,'Privacy Analyst Evaluation'!$A$46:$J$120,9,0)&amp;""</f>
        <v/>
      </c>
      <c r="K300" s="10">
        <f t="shared" si="54"/>
        <v>5</v>
      </c>
      <c r="L300" s="124" t="str">
        <f>IF($E300="Not Scored", "N/A",IF(AND($D300='Auto Responses'!$J$27,$H300=""),"N/A",IF(AND($D300='Auto Responses'!$J$27,$H300='Auto Responses'!$J$7,),1,IF(AND($D300='Auto Responses'!$J$27,$H300='Auto Responses'!$J$8),0,IF($F300=$G300,1,0)))))</f>
        <v>N/A</v>
      </c>
      <c r="M300" s="10" t="str">
        <f>VLOOKUP($A300,'Privacy Analyst Evaluation'!$A$46:$J$120,10,0)&amp;""</f>
        <v>FALSE</v>
      </c>
      <c r="N300" s="10">
        <f t="shared" si="55"/>
        <v>0</v>
      </c>
      <c r="O300" s="124">
        <f t="shared" si="56"/>
        <v>5</v>
      </c>
      <c r="P300" s="124" t="str">
        <f t="shared" si="57"/>
        <v>N/A</v>
      </c>
      <c r="Q300" s="124">
        <f t="shared" si="49"/>
        <v>0</v>
      </c>
      <c r="R300" s="124">
        <f t="shared" si="58"/>
        <v>0</v>
      </c>
      <c r="S300" s="124">
        <f t="shared" si="50"/>
        <v>0</v>
      </c>
      <c r="T300" s="124">
        <f t="shared" si="51"/>
        <v>0</v>
      </c>
      <c r="U300" s="124">
        <f t="shared" si="59"/>
        <v>74</v>
      </c>
      <c r="V300" s="124">
        <f t="shared" si="52"/>
        <v>0</v>
      </c>
    </row>
    <row r="301" spans="1:22" ht="56.1">
      <c r="A301" s="10" t="str">
        <f>Questions!$A301</f>
        <v>DPAI-07</v>
      </c>
      <c r="B301" s="10" t="str">
        <f t="shared" si="53"/>
        <v>DPAI</v>
      </c>
      <c r="C301" s="10" t="str">
        <f>VLOOKUP($A301,Questions!$A$3:$L$333,2,0)&amp;""</f>
        <v>Do you have safeguards in place to protect institutional data and data privacy from unintended AI queries or processing?</v>
      </c>
      <c r="D301" s="10" t="str">
        <f>VLOOKUP($A301,Questions!$A$3:$L$333,11,0)&amp;""</f>
        <v>Neutral until evaluated</v>
      </c>
      <c r="E301" s="10" t="str">
        <f>VLOOKUP($A301,Questions!$A$3:$L$333,12,0)&amp;""</f>
        <v>Privacy</v>
      </c>
      <c r="F301" s="10" t="str">
        <f>VLOOKUP($A301,'Privacy Analyst Evaluation'!$A$46:$J$120,3,0)&amp;""</f>
        <v>Yes</v>
      </c>
      <c r="G301" s="10" t="str">
        <f>VLOOKUP($A301,'Privacy Analyst Evaluation'!$A$46:$J$120,6,0)&amp;""</f>
        <v/>
      </c>
      <c r="H301" s="10" t="str">
        <f>VLOOKUP($A301,'Privacy Analyst Evaluation'!$A$46:$J$120,7,0)&amp;""</f>
        <v/>
      </c>
      <c r="I301" s="10" t="str">
        <f>VLOOKUP($A301,'Privacy Analyst Evaluation'!$A$46:$J$120,8,0)&amp;""</f>
        <v>Minor Importance</v>
      </c>
      <c r="J301" s="10" t="str">
        <f>VLOOKUP($A301,'Privacy Analyst Evaluation'!$A$46:$J$120,9,0)&amp;""</f>
        <v/>
      </c>
      <c r="K301" s="10">
        <f t="shared" si="54"/>
        <v>5</v>
      </c>
      <c r="L301" s="124" t="str">
        <f>IF($E301="Not Scored", "N/A",IF(AND($D301='Auto Responses'!$J$27,$H301=""),"N/A",IF(AND($D301='Auto Responses'!$J$27,$H301='Auto Responses'!$J$7,),1,IF(AND($D301='Auto Responses'!$J$27,$H301='Auto Responses'!$J$8),0,IF($F301=$G301,1,0)))))</f>
        <v>N/A</v>
      </c>
      <c r="M301" s="10" t="str">
        <f>VLOOKUP($A301,'Privacy Analyst Evaluation'!$A$46:$J$120,10,0)&amp;""</f>
        <v>FALSE</v>
      </c>
      <c r="N301" s="10">
        <f t="shared" si="55"/>
        <v>0</v>
      </c>
      <c r="O301" s="124">
        <f t="shared" si="56"/>
        <v>5</v>
      </c>
      <c r="P301" s="124" t="str">
        <f t="shared" si="57"/>
        <v>N/A</v>
      </c>
      <c r="Q301" s="124">
        <f t="shared" si="49"/>
        <v>0</v>
      </c>
      <c r="R301" s="124">
        <f t="shared" si="58"/>
        <v>0</v>
      </c>
      <c r="S301" s="124">
        <f t="shared" si="50"/>
        <v>0</v>
      </c>
      <c r="T301" s="124">
        <f t="shared" si="51"/>
        <v>0</v>
      </c>
      <c r="U301" s="124">
        <f t="shared" si="59"/>
        <v>74</v>
      </c>
      <c r="V301" s="124">
        <f t="shared" si="52"/>
        <v>0</v>
      </c>
    </row>
    <row r="302" spans="1:22" ht="56.1">
      <c r="A302" s="10" t="str">
        <f>Questions!$A302</f>
        <v>DPAI-08</v>
      </c>
      <c r="B302" s="10" t="str">
        <f t="shared" si="53"/>
        <v>DPAI</v>
      </c>
      <c r="C302" s="10" t="str">
        <f>VLOOKUP($A302,Questions!$A$3:$L$333,2,0)&amp;""</f>
        <v>Do you provide choice to the user to opt out of AI use?</v>
      </c>
      <c r="D302" s="10" t="str">
        <f>VLOOKUP($A302,Questions!$A$3:$L$333,11,0)&amp;""</f>
        <v>Neutral until evaluated</v>
      </c>
      <c r="E302" s="10" t="str">
        <f>VLOOKUP($A302,Questions!$A$3:$L$333,12,0)&amp;""</f>
        <v>Privacy</v>
      </c>
      <c r="F302" s="10" t="str">
        <f>VLOOKUP($A302,'Privacy Analyst Evaluation'!$A$46:$J$120,3,0)&amp;""</f>
        <v>Yes</v>
      </c>
      <c r="G302" s="10" t="str">
        <f>VLOOKUP($A302,'Privacy Analyst Evaluation'!$A$46:$J$120,6,0)&amp;""</f>
        <v/>
      </c>
      <c r="H302" s="10" t="str">
        <f>VLOOKUP($A302,'Privacy Analyst Evaluation'!$A$46:$J$120,7,0)&amp;""</f>
        <v/>
      </c>
      <c r="I302" s="10" t="str">
        <f>VLOOKUP($A302,'Privacy Analyst Evaluation'!$A$46:$J$120,8,0)&amp;""</f>
        <v>Minor Importance</v>
      </c>
      <c r="J302" s="10" t="str">
        <f>VLOOKUP($A302,'Privacy Analyst Evaluation'!$A$46:$J$120,9,0)&amp;""</f>
        <v/>
      </c>
      <c r="K302" s="10">
        <f t="shared" si="54"/>
        <v>5</v>
      </c>
      <c r="L302" s="124" t="str">
        <f>IF($E302="Not Scored", "N/A",IF(AND($D302='Auto Responses'!$J$27,$H302=""),"N/A",IF(AND($D302='Auto Responses'!$J$27,$H302='Auto Responses'!$J$7,),1,IF(AND($D302='Auto Responses'!$J$27,$H302='Auto Responses'!$J$8),0,IF($F302=$G302,1,0)))))</f>
        <v>N/A</v>
      </c>
      <c r="M302" s="10" t="str">
        <f>VLOOKUP($A302,'Privacy Analyst Evaluation'!$A$46:$J$120,10,0)&amp;""</f>
        <v>FALSE</v>
      </c>
      <c r="N302" s="10">
        <f t="shared" si="55"/>
        <v>0</v>
      </c>
      <c r="O302" s="124">
        <f t="shared" si="56"/>
        <v>5</v>
      </c>
      <c r="P302" s="124" t="str">
        <f t="shared" si="57"/>
        <v>N/A</v>
      </c>
      <c r="Q302" s="124">
        <f t="shared" si="49"/>
        <v>0</v>
      </c>
      <c r="R302" s="124">
        <f t="shared" si="58"/>
        <v>0</v>
      </c>
      <c r="S302" s="124">
        <f t="shared" si="50"/>
        <v>0</v>
      </c>
      <c r="T302" s="124">
        <f t="shared" si="51"/>
        <v>0</v>
      </c>
      <c r="U302" s="124">
        <f t="shared" si="59"/>
        <v>74</v>
      </c>
      <c r="V302" s="124">
        <f t="shared" si="52"/>
        <v>0</v>
      </c>
    </row>
    <row r="303" spans="1:22" ht="56.1">
      <c r="A303" s="10" t="str">
        <f>Questions!$A303</f>
        <v>AIQU-01</v>
      </c>
      <c r="B303" s="10" t="str">
        <f t="shared" si="53"/>
        <v>AIQU</v>
      </c>
      <c r="C303" s="10" t="str">
        <f>VLOOKUP($A303,Questions!$A$3:$L$333,2,0)&amp;""</f>
        <v>Does your solution leverage machine learning (ML) or do you plan to do so in the next 12 months?</v>
      </c>
      <c r="D303" s="10" t="str">
        <f>VLOOKUP($A303,Questions!$A$3:$L$333,11,0)&amp;""</f>
        <v>NA</v>
      </c>
      <c r="E303" s="10" t="str">
        <f>VLOOKUP($A303,Questions!$A$3:$L$333,12,0)&amp;""</f>
        <v>Not scored</v>
      </c>
      <c r="F303" s="10" t="str">
        <f>VLOOKUP($A303,'Institution Evaluation'!$A$56:$J$346,3,0)&amp;""</f>
        <v>Yes</v>
      </c>
      <c r="G303" s="10" t="str">
        <f>VLOOKUP($A303,'Institution Evaluation'!$A$56:$J$346,6,0)&amp;""</f>
        <v/>
      </c>
      <c r="H303" s="10" t="str">
        <f>VLOOKUP($A303,'Institution Evaluation'!$A$56:$J$346,7,0)&amp;""</f>
        <v/>
      </c>
      <c r="I303" s="10" t="str">
        <f>VLOOKUP($A303,'Institution Evaluation'!$A$56:$J$346,8,0)&amp;""</f>
        <v/>
      </c>
      <c r="J303" s="10" t="str">
        <f>VLOOKUP($A303,'Institution Evaluation'!$A$56:$J$346,9,0)&amp;""</f>
        <v/>
      </c>
      <c r="K303" s="10">
        <f t="shared" si="54"/>
        <v>10</v>
      </c>
      <c r="L303" s="124" t="str">
        <f>IF($E303="Not Scored", "N/A",IF(AND($D303='Auto Responses'!$J$27,$H303=""),"N/A",IF(AND($D303='Auto Responses'!$J$27,$H303='Auto Responses'!$J$7,),1,IF(AND($D303='Auto Responses'!$J$27,$H303='Auto Responses'!$J$8),0,IF($F303=$G303,1,0)))))</f>
        <v>N/A</v>
      </c>
      <c r="M303" s="10" t="str">
        <f>VLOOKUP($A303,'Institution Evaluation'!$A$56:$J$346,10,0)&amp;""</f>
        <v>FALSE</v>
      </c>
      <c r="N303" s="10">
        <f t="shared" si="55"/>
        <v>0</v>
      </c>
      <c r="O303" s="124" t="str">
        <f t="shared" si="56"/>
        <v>N/A</v>
      </c>
      <c r="P303" s="124" t="str">
        <f t="shared" si="57"/>
        <v>N/A</v>
      </c>
      <c r="Q303" s="124">
        <f t="shared" si="49"/>
        <v>0</v>
      </c>
      <c r="R303" s="124">
        <f t="shared" si="58"/>
        <v>0</v>
      </c>
      <c r="S303" s="124">
        <f t="shared" si="50"/>
        <v>0</v>
      </c>
      <c r="T303" s="124">
        <f t="shared" si="51"/>
        <v>0</v>
      </c>
      <c r="U303" s="124">
        <f t="shared" si="59"/>
        <v>74</v>
      </c>
      <c r="V303" s="124">
        <f t="shared" si="52"/>
        <v>0</v>
      </c>
    </row>
    <row r="304" spans="1:22" ht="56.1">
      <c r="A304" s="10" t="str">
        <f>Questions!$A304</f>
        <v>AIQU-02</v>
      </c>
      <c r="B304" s="10" t="str">
        <f t="shared" si="53"/>
        <v>AIQU</v>
      </c>
      <c r="C304" s="10" t="str">
        <f>VLOOKUP($A304,Questions!$A$3:$L$333,2,0)&amp;""</f>
        <v>Does your solution leverage a large language model (LLM) or do you plan to do so in the next 12 months?</v>
      </c>
      <c r="D304" s="10" t="str">
        <f>VLOOKUP($A304,Questions!$A$3:$L$333,11,0)&amp;""</f>
        <v>NA</v>
      </c>
      <c r="E304" s="10" t="str">
        <f>VLOOKUP($A304,Questions!$A$3:$L$333,12,0)&amp;""</f>
        <v>Not scored</v>
      </c>
      <c r="F304" s="10" t="str">
        <f>VLOOKUP($A304,'Institution Evaluation'!$A$56:$J$346,3,0)&amp;""</f>
        <v>Yes</v>
      </c>
      <c r="G304" s="10" t="str">
        <f>VLOOKUP($A304,'Institution Evaluation'!$A$56:$J$346,6,0)&amp;""</f>
        <v/>
      </c>
      <c r="H304" s="10" t="str">
        <f>VLOOKUP($A304,'Institution Evaluation'!$A$56:$J$346,7,0)&amp;""</f>
        <v/>
      </c>
      <c r="I304" s="10" t="str">
        <f>VLOOKUP($A304,'Institution Evaluation'!$A$56:$J$346,8,0)&amp;""</f>
        <v/>
      </c>
      <c r="J304" s="10" t="str">
        <f>VLOOKUP($A304,'Institution Evaluation'!$A$56:$J$346,9,0)&amp;""</f>
        <v/>
      </c>
      <c r="K304" s="10">
        <f t="shared" si="54"/>
        <v>10</v>
      </c>
      <c r="L304" s="124" t="str">
        <f>IF($E304="Not Scored", "N/A",IF(AND($D304='Auto Responses'!$J$27,$H304=""),"N/A",IF(AND($D304='Auto Responses'!$J$27,$H304='Auto Responses'!$J$7,),1,IF(AND($D304='Auto Responses'!$J$27,$H304='Auto Responses'!$J$8),0,IF($F304=$G304,1,0)))))</f>
        <v>N/A</v>
      </c>
      <c r="M304" s="10" t="str">
        <f>VLOOKUP($A304,'Institution Evaluation'!$A$56:$J$346,10,0)&amp;""</f>
        <v>FALSE</v>
      </c>
      <c r="N304" s="10">
        <f t="shared" si="55"/>
        <v>0</v>
      </c>
      <c r="O304" s="124" t="str">
        <f t="shared" si="56"/>
        <v>N/A</v>
      </c>
      <c r="P304" s="124" t="str">
        <f t="shared" si="57"/>
        <v>N/A</v>
      </c>
      <c r="Q304" s="124">
        <f t="shared" si="49"/>
        <v>0</v>
      </c>
      <c r="R304" s="124">
        <f t="shared" si="58"/>
        <v>0</v>
      </c>
      <c r="S304" s="124">
        <f t="shared" si="50"/>
        <v>0</v>
      </c>
      <c r="T304" s="124">
        <f t="shared" si="51"/>
        <v>0</v>
      </c>
      <c r="U304" s="124">
        <f t="shared" si="59"/>
        <v>74</v>
      </c>
      <c r="V304" s="124">
        <f t="shared" si="52"/>
        <v>0</v>
      </c>
    </row>
    <row r="305" spans="1:22" ht="56.1">
      <c r="A305" s="10" t="str">
        <f>Questions!$A305</f>
        <v>AIGN-01</v>
      </c>
      <c r="B305" s="10" t="str">
        <f t="shared" si="53"/>
        <v>AIGN</v>
      </c>
      <c r="C305" s="10" t="str">
        <f>VLOOKUP($A305,Questions!$A$3:$L$333,2,0)&amp;""</f>
        <v>Does your solution have an AI risk model when developing or implementing your solution's AI model?*</v>
      </c>
      <c r="D305" s="10" t="str">
        <f>VLOOKUP($A305,Questions!$A$3:$L$333,11,0)&amp;""</f>
        <v/>
      </c>
      <c r="E305" s="10" t="str">
        <f>VLOOKUP($A305,Questions!$A$3:$L$333,12,0)&amp;""</f>
        <v>AI</v>
      </c>
      <c r="F305" s="10" t="str">
        <f>VLOOKUP($A305,'Institution Evaluation'!$A$56:$J$346,3,0)&amp;""</f>
        <v>Yes</v>
      </c>
      <c r="G305" s="10" t="str">
        <f>VLOOKUP($A305,'Institution Evaluation'!$A$56:$J$346,6,0)&amp;""</f>
        <v>Yes</v>
      </c>
      <c r="H305" s="10" t="str">
        <f>VLOOKUP($A305,'Institution Evaluation'!$A$56:$J$346,7,0)&amp;""</f>
        <v/>
      </c>
      <c r="I305" s="10" t="str">
        <f>VLOOKUP($A305,'Institution Evaluation'!$A$56:$J$346,8,0)&amp;""</f>
        <v>Critical Importance</v>
      </c>
      <c r="J305" s="10" t="str">
        <f>VLOOKUP($A305,'Institution Evaluation'!$A$56:$J$346,9,0)&amp;""</f>
        <v/>
      </c>
      <c r="K305" s="10">
        <f t="shared" si="54"/>
        <v>20</v>
      </c>
      <c r="L305" s="124">
        <f>IF($E305="Not Scored", "N/A",IF(AND($D305='Auto Responses'!$J$27,$H305=""),"N/A",IF(AND($D305='Auto Responses'!$J$27,$H305='Auto Responses'!$J$7,),1,IF(AND($D305='Auto Responses'!$J$27,$H305='Auto Responses'!$J$8),0,IF($F305=$G305,1,0)))))</f>
        <v>1</v>
      </c>
      <c r="M305" s="10" t="str">
        <f>VLOOKUP($A305,'Institution Evaluation'!$A$56:$J$346,10,0)&amp;""</f>
        <v>FALSE</v>
      </c>
      <c r="N305" s="10">
        <f t="shared" si="55"/>
        <v>1</v>
      </c>
      <c r="O305" s="124">
        <f t="shared" si="56"/>
        <v>20</v>
      </c>
      <c r="P305" s="124">
        <f t="shared" si="57"/>
        <v>20</v>
      </c>
      <c r="Q305" s="124">
        <f t="shared" si="49"/>
        <v>0</v>
      </c>
      <c r="R305" s="124">
        <f t="shared" si="58"/>
        <v>0</v>
      </c>
      <c r="S305" s="124">
        <f t="shared" si="50"/>
        <v>0</v>
      </c>
      <c r="T305" s="124">
        <f t="shared" si="51"/>
        <v>1</v>
      </c>
      <c r="U305" s="124">
        <f t="shared" si="59"/>
        <v>75</v>
      </c>
      <c r="V305" s="124">
        <f t="shared" si="52"/>
        <v>75</v>
      </c>
    </row>
    <row r="306" spans="1:22" ht="56.1">
      <c r="A306" s="10" t="str">
        <f>Questions!$A306</f>
        <v>AIGN-02</v>
      </c>
      <c r="B306" s="10" t="str">
        <f t="shared" si="53"/>
        <v>AIGN</v>
      </c>
      <c r="C306" s="10" t="str">
        <f>VLOOKUP($A306,Questions!$A$3:$L$333,2,0)&amp;""</f>
        <v>Can your solution's AI features be disabled by tenant and/or user?*</v>
      </c>
      <c r="D306" s="10" t="str">
        <f>VLOOKUP($A306,Questions!$A$3:$L$333,11,0)&amp;""</f>
        <v/>
      </c>
      <c r="E306" s="10" t="str">
        <f>VLOOKUP($A306,Questions!$A$3:$L$333,12,0)&amp;""</f>
        <v>AI</v>
      </c>
      <c r="F306" s="10" t="str">
        <f>VLOOKUP($A306,'Institution Evaluation'!$A$56:$J$346,3,0)&amp;""</f>
        <v>Yes</v>
      </c>
      <c r="G306" s="10" t="str">
        <f>VLOOKUP($A306,'Institution Evaluation'!$A$56:$J$346,6,0)&amp;""</f>
        <v>Yes</v>
      </c>
      <c r="H306" s="10" t="str">
        <f>VLOOKUP($A306,'Institution Evaluation'!$A$56:$J$346,7,0)&amp;""</f>
        <v/>
      </c>
      <c r="I306" s="10" t="str">
        <f>VLOOKUP($A306,'Institution Evaluation'!$A$56:$J$346,8,0)&amp;""</f>
        <v>Critical Importance</v>
      </c>
      <c r="J306" s="10" t="str">
        <f>VLOOKUP($A306,'Institution Evaluation'!$A$56:$J$346,9,0)&amp;""</f>
        <v/>
      </c>
      <c r="K306" s="10">
        <f t="shared" si="54"/>
        <v>20</v>
      </c>
      <c r="L306" s="124">
        <f>IF($E306="Not Scored", "N/A",IF(AND($D306='Auto Responses'!$J$27,$H306=""),"N/A",IF(AND($D306='Auto Responses'!$J$27,$H306='Auto Responses'!$J$7,),1,IF(AND($D306='Auto Responses'!$J$27,$H306='Auto Responses'!$J$8),0,IF($F306=$G306,1,0)))))</f>
        <v>1</v>
      </c>
      <c r="M306" s="10" t="str">
        <f>VLOOKUP($A306,'Institution Evaluation'!$A$56:$J$346,10,0)&amp;""</f>
        <v>FALSE</v>
      </c>
      <c r="N306" s="10">
        <f t="shared" si="55"/>
        <v>1</v>
      </c>
      <c r="O306" s="124">
        <f t="shared" si="56"/>
        <v>20</v>
      </c>
      <c r="P306" s="124">
        <f t="shared" si="57"/>
        <v>20</v>
      </c>
      <c r="Q306" s="124">
        <f t="shared" si="49"/>
        <v>0</v>
      </c>
      <c r="R306" s="124">
        <f t="shared" si="58"/>
        <v>0</v>
      </c>
      <c r="S306" s="124">
        <f t="shared" si="50"/>
        <v>0</v>
      </c>
      <c r="T306" s="124">
        <f t="shared" si="51"/>
        <v>1</v>
      </c>
      <c r="U306" s="124">
        <f t="shared" si="59"/>
        <v>76</v>
      </c>
      <c r="V306" s="124">
        <f t="shared" si="52"/>
        <v>76</v>
      </c>
    </row>
    <row r="307" spans="1:22" ht="56.1">
      <c r="A307" s="10" t="str">
        <f>Questions!$A307</f>
        <v>AIGN-03</v>
      </c>
      <c r="B307" s="10" t="str">
        <f t="shared" si="53"/>
        <v>AIGN</v>
      </c>
      <c r="C307" s="10" t="str">
        <f>VLOOKUP($A307,Questions!$A$3:$L$333,2,0)&amp;""</f>
        <v>Have your staff completed responsible AI training?*</v>
      </c>
      <c r="D307" s="10" t="str">
        <f>VLOOKUP($A307,Questions!$A$3:$L$333,11,0)&amp;""</f>
        <v/>
      </c>
      <c r="E307" s="10" t="str">
        <f>VLOOKUP($A307,Questions!$A$3:$L$333,12,0)&amp;""</f>
        <v>AI</v>
      </c>
      <c r="F307" s="10" t="str">
        <f>VLOOKUP($A307,'Institution Evaluation'!$A$56:$J$346,3,0)&amp;""</f>
        <v>Yes</v>
      </c>
      <c r="G307" s="10" t="str">
        <f>VLOOKUP($A307,'Institution Evaluation'!$A$56:$J$346,6,0)&amp;""</f>
        <v>Yes</v>
      </c>
      <c r="H307" s="10" t="str">
        <f>VLOOKUP($A307,'Institution Evaluation'!$A$56:$J$346,7,0)&amp;""</f>
        <v/>
      </c>
      <c r="I307" s="10" t="str">
        <f>VLOOKUP($A307,'Institution Evaluation'!$A$56:$J$346,8,0)&amp;""</f>
        <v>Critical Importance</v>
      </c>
      <c r="J307" s="10" t="str">
        <f>VLOOKUP($A307,'Institution Evaluation'!$A$56:$J$346,9,0)&amp;""</f>
        <v/>
      </c>
      <c r="K307" s="10">
        <f t="shared" si="54"/>
        <v>20</v>
      </c>
      <c r="L307" s="124">
        <f>IF($E307="Not Scored", "N/A",IF(AND($D307='Auto Responses'!$J$27,$H307=""),"N/A",IF(AND($D307='Auto Responses'!$J$27,$H307='Auto Responses'!$J$7,),1,IF(AND($D307='Auto Responses'!$J$27,$H307='Auto Responses'!$J$8),0,IF($F307=$G307,1,0)))))</f>
        <v>1</v>
      </c>
      <c r="M307" s="10" t="str">
        <f>VLOOKUP($A307,'Institution Evaluation'!$A$56:$J$346,10,0)&amp;""</f>
        <v>FALSE</v>
      </c>
      <c r="N307" s="10">
        <f t="shared" si="55"/>
        <v>1</v>
      </c>
      <c r="O307" s="124">
        <f t="shared" si="56"/>
        <v>20</v>
      </c>
      <c r="P307" s="124">
        <f t="shared" si="57"/>
        <v>20</v>
      </c>
      <c r="Q307" s="124">
        <f t="shared" si="49"/>
        <v>0</v>
      </c>
      <c r="R307" s="124">
        <f t="shared" si="58"/>
        <v>0</v>
      </c>
      <c r="S307" s="124">
        <f t="shared" si="50"/>
        <v>0</v>
      </c>
      <c r="T307" s="124">
        <f t="shared" si="51"/>
        <v>1</v>
      </c>
      <c r="U307" s="124">
        <f t="shared" si="59"/>
        <v>77</v>
      </c>
      <c r="V307" s="124">
        <f t="shared" si="52"/>
        <v>77</v>
      </c>
    </row>
    <row r="308" spans="1:22" ht="56.1">
      <c r="A308" s="10" t="str">
        <f>Questions!$A308</f>
        <v>AIGN-04</v>
      </c>
      <c r="B308" s="10" t="str">
        <f t="shared" si="53"/>
        <v>AIGN</v>
      </c>
      <c r="C308" s="10" t="str">
        <f>VLOOKUP($A308,Questions!$A$3:$L$333,2,0)&amp;""</f>
        <v>Please describe the capabilities of your solution's AI features.</v>
      </c>
      <c r="D308" s="10" t="str">
        <f>VLOOKUP($A308,Questions!$A$3:$L$333,11,0)&amp;""</f>
        <v>Neutral until evaluated</v>
      </c>
      <c r="E308" s="10" t="str">
        <f>VLOOKUP($A308,Questions!$A$3:$L$333,12,0)&amp;""</f>
        <v>AI</v>
      </c>
      <c r="F308" s="10" t="str">
        <f>VLOOKUP($A308,'Institution Evaluation'!$A$56:$J$346,3,0)&amp;""</f>
        <v/>
      </c>
      <c r="G308" s="10" t="str">
        <f>VLOOKUP($A308,'Institution Evaluation'!$A$56:$J$346,6,0)&amp;""</f>
        <v/>
      </c>
      <c r="H308" s="10" t="str">
        <f>VLOOKUP($A308,'Institution Evaluation'!$A$56:$J$346,7,0)&amp;""</f>
        <v/>
      </c>
      <c r="I308" s="10" t="str">
        <f>VLOOKUP($A308,'Institution Evaluation'!$A$56:$J$346,8,0)&amp;""</f>
        <v>Standard Importance</v>
      </c>
      <c r="J308" s="10" t="str">
        <f>VLOOKUP($A308,'Institution Evaluation'!$A$56:$J$346,9,0)&amp;""</f>
        <v/>
      </c>
      <c r="K308" s="10">
        <f t="shared" si="54"/>
        <v>10</v>
      </c>
      <c r="L308" s="124" t="str">
        <f>IF($E308="Not Scored", "N/A",IF(AND($D308='Auto Responses'!$J$27,$H308=""),"N/A",IF(AND($D308='Auto Responses'!$J$27,$H308='Auto Responses'!$J$7,),1,IF(AND($D308='Auto Responses'!$J$27,$H308='Auto Responses'!$J$8),0,IF($F308=$G308,1,0)))))</f>
        <v>N/A</v>
      </c>
      <c r="M308" s="10" t="str">
        <f>VLOOKUP($A308,'Institution Evaluation'!$A$56:$J$346,10,0)&amp;""</f>
        <v>FALSE</v>
      </c>
      <c r="N308" s="10">
        <f t="shared" si="55"/>
        <v>0</v>
      </c>
      <c r="O308" s="124">
        <f t="shared" si="56"/>
        <v>10</v>
      </c>
      <c r="P308" s="124" t="str">
        <f t="shared" si="57"/>
        <v>N/A</v>
      </c>
      <c r="Q308" s="124">
        <f t="shared" si="49"/>
        <v>0</v>
      </c>
      <c r="R308" s="124">
        <f t="shared" si="58"/>
        <v>0</v>
      </c>
      <c r="S308" s="124">
        <f t="shared" si="50"/>
        <v>0</v>
      </c>
      <c r="T308" s="124">
        <f t="shared" si="51"/>
        <v>0</v>
      </c>
      <c r="U308" s="124">
        <f t="shared" si="59"/>
        <v>77</v>
      </c>
      <c r="V308" s="124">
        <f t="shared" si="52"/>
        <v>0</v>
      </c>
    </row>
    <row r="309" spans="1:22" ht="56.1">
      <c r="A309" s="10" t="str">
        <f>Questions!$A309</f>
        <v>AIGN-05</v>
      </c>
      <c r="B309" s="10" t="str">
        <f t="shared" si="53"/>
        <v>AIGN</v>
      </c>
      <c r="C309" s="10" t="str">
        <f>VLOOKUP($A309,Questions!$A$3:$L$333,2,0)&amp;""</f>
        <v>Does your solution support business rules to protect sensitive data from being ingested by the AI model?</v>
      </c>
      <c r="D309" s="10" t="str">
        <f>VLOOKUP($A309,Questions!$A$3:$L$333,11,0)&amp;""</f>
        <v/>
      </c>
      <c r="E309" s="10" t="str">
        <f>VLOOKUP($A309,Questions!$A$3:$L$333,12,0)&amp;""</f>
        <v>AI</v>
      </c>
      <c r="F309" s="10" t="str">
        <f>VLOOKUP($A309,'Institution Evaluation'!$A$56:$J$346,3,0)&amp;""</f>
        <v>Yes</v>
      </c>
      <c r="G309" s="10" t="str">
        <f>VLOOKUP($A309,'Institution Evaluation'!$A$56:$J$346,6,0)&amp;""</f>
        <v>Yes</v>
      </c>
      <c r="H309" s="10" t="str">
        <f>VLOOKUP($A309,'Institution Evaluation'!$A$56:$J$346,7,0)&amp;""</f>
        <v/>
      </c>
      <c r="I309" s="10" t="str">
        <f>VLOOKUP($A309,'Institution Evaluation'!$A$56:$J$346,8,0)&amp;""</f>
        <v>Standard Importance</v>
      </c>
      <c r="J309" s="10" t="str">
        <f>VLOOKUP($A309,'Institution Evaluation'!$A$56:$J$346,9,0)&amp;""</f>
        <v/>
      </c>
      <c r="K309" s="10">
        <f t="shared" si="54"/>
        <v>10</v>
      </c>
      <c r="L309" s="124">
        <f>IF($E309="Not Scored", "N/A",IF(AND($D309='Auto Responses'!$J$27,$H309=""),"N/A",IF(AND($D309='Auto Responses'!$J$27,$H309='Auto Responses'!$J$7,),1,IF(AND($D309='Auto Responses'!$J$27,$H309='Auto Responses'!$J$8),0,IF($F309=$G309,1,0)))))</f>
        <v>1</v>
      </c>
      <c r="M309" s="10" t="str">
        <f>VLOOKUP($A309,'Institution Evaluation'!$A$56:$J$346,10,0)&amp;""</f>
        <v>FALSE</v>
      </c>
      <c r="N309" s="10">
        <f t="shared" si="55"/>
        <v>0</v>
      </c>
      <c r="O309" s="124">
        <f t="shared" si="56"/>
        <v>10</v>
      </c>
      <c r="P309" s="124">
        <f t="shared" si="57"/>
        <v>10</v>
      </c>
      <c r="Q309" s="124">
        <f t="shared" si="49"/>
        <v>0</v>
      </c>
      <c r="R309" s="124">
        <f t="shared" si="58"/>
        <v>0</v>
      </c>
      <c r="S309" s="124">
        <f t="shared" si="50"/>
        <v>0</v>
      </c>
      <c r="T309" s="124">
        <f t="shared" si="51"/>
        <v>0</v>
      </c>
      <c r="U309" s="124">
        <f t="shared" si="59"/>
        <v>77</v>
      </c>
      <c r="V309" s="124">
        <f t="shared" si="52"/>
        <v>0</v>
      </c>
    </row>
    <row r="310" spans="1:22" ht="69.95">
      <c r="A310" s="10" t="str">
        <f>Questions!$A310</f>
        <v>AIPL-01</v>
      </c>
      <c r="B310" s="10" t="str">
        <f t="shared" si="53"/>
        <v>AIPL</v>
      </c>
      <c r="C310" s="10" t="str">
        <f>VLOOKUP($A310,Questions!$A$3:$L$333,2,0)&amp;""</f>
        <v>Are your AI developer's policies, processes, procedures, and practices across the organization related to the mapping, measuring, and managing of AI risks conspicuously posted, unambiguous, and implemented effectively?*</v>
      </c>
      <c r="D310" s="10" t="str">
        <f>VLOOKUP($A310,Questions!$A$3:$L$333,11,0)&amp;""</f>
        <v/>
      </c>
      <c r="E310" s="10" t="str">
        <f>VLOOKUP($A310,Questions!$A$3:$L$333,12,0)&amp;""</f>
        <v>AI</v>
      </c>
      <c r="F310" s="10" t="str">
        <f>VLOOKUP($A310,'Institution Evaluation'!$A$56:$J$346,3,0)&amp;""</f>
        <v>Yes</v>
      </c>
      <c r="G310" s="10" t="str">
        <f>VLOOKUP($A310,'Institution Evaluation'!$A$56:$J$346,6,0)&amp;""</f>
        <v>Yes</v>
      </c>
      <c r="H310" s="10" t="str">
        <f>VLOOKUP($A310,'Institution Evaluation'!$A$56:$J$346,7,0)&amp;""</f>
        <v/>
      </c>
      <c r="I310" s="10" t="str">
        <f>VLOOKUP($A310,'Institution Evaluation'!$A$56:$J$346,8,0)&amp;""</f>
        <v>Critical Importance</v>
      </c>
      <c r="J310" s="10" t="str">
        <f>VLOOKUP($A310,'Institution Evaluation'!$A$56:$J$346,9,0)&amp;""</f>
        <v/>
      </c>
      <c r="K310" s="10">
        <f t="shared" si="54"/>
        <v>20</v>
      </c>
      <c r="L310" s="124">
        <f>IF($E310="Not Scored", "N/A",IF(AND($D310='Auto Responses'!$J$27,$H310=""),"N/A",IF(AND($D310='Auto Responses'!$J$27,$H310='Auto Responses'!$J$7,),1,IF(AND($D310='Auto Responses'!$J$27,$H310='Auto Responses'!$J$8),0,IF($F310=$G310,1,0)))))</f>
        <v>1</v>
      </c>
      <c r="M310" s="10" t="str">
        <f>VLOOKUP($A310,'Institution Evaluation'!$A$56:$J$346,10,0)&amp;""</f>
        <v>FALSE</v>
      </c>
      <c r="N310" s="10">
        <f t="shared" si="55"/>
        <v>1</v>
      </c>
      <c r="O310" s="124">
        <f t="shared" si="56"/>
        <v>20</v>
      </c>
      <c r="P310" s="124">
        <f t="shared" si="57"/>
        <v>20</v>
      </c>
      <c r="Q310" s="124">
        <f t="shared" si="49"/>
        <v>0</v>
      </c>
      <c r="R310" s="124">
        <f t="shared" si="58"/>
        <v>0</v>
      </c>
      <c r="S310" s="124">
        <f t="shared" si="50"/>
        <v>0</v>
      </c>
      <c r="T310" s="124">
        <f t="shared" si="51"/>
        <v>1</v>
      </c>
      <c r="U310" s="124">
        <f t="shared" si="59"/>
        <v>78</v>
      </c>
      <c r="V310" s="124">
        <f t="shared" si="52"/>
        <v>78</v>
      </c>
    </row>
    <row r="311" spans="1:22" ht="56.1">
      <c r="A311" s="10" t="str">
        <f>Questions!$A311</f>
        <v>AIPL-02</v>
      </c>
      <c r="B311" s="10" t="str">
        <f t="shared" si="53"/>
        <v>AIPL</v>
      </c>
      <c r="C311" s="10" t="str">
        <f>VLOOKUP($A311,Questions!$A$3:$L$333,2,0)&amp;""</f>
        <v>Have you identified and measured AI risks?*</v>
      </c>
      <c r="D311" s="10" t="str">
        <f>VLOOKUP($A311,Questions!$A$3:$L$333,11,0)&amp;""</f>
        <v/>
      </c>
      <c r="E311" s="10" t="str">
        <f>VLOOKUP($A311,Questions!$A$3:$L$333,12,0)&amp;""</f>
        <v>AI</v>
      </c>
      <c r="F311" s="10" t="str">
        <f>VLOOKUP($A311,'Institution Evaluation'!$A$56:$J$346,3,0)&amp;""</f>
        <v>Yes</v>
      </c>
      <c r="G311" s="10" t="str">
        <f>VLOOKUP($A311,'Institution Evaluation'!$A$56:$J$346,6,0)&amp;""</f>
        <v>Yes</v>
      </c>
      <c r="H311" s="10" t="str">
        <f>VLOOKUP($A311,'Institution Evaluation'!$A$56:$J$346,7,0)&amp;""</f>
        <v/>
      </c>
      <c r="I311" s="10" t="str">
        <f>VLOOKUP($A311,'Institution Evaluation'!$A$56:$J$346,8,0)&amp;""</f>
        <v>Critical Importance</v>
      </c>
      <c r="J311" s="10" t="str">
        <f>VLOOKUP($A311,'Institution Evaluation'!$A$56:$J$346,9,0)&amp;""</f>
        <v/>
      </c>
      <c r="K311" s="10">
        <f t="shared" si="54"/>
        <v>20</v>
      </c>
      <c r="L311" s="124">
        <f>IF($E311="Not Scored", "N/A",IF(AND($D311='Auto Responses'!$J$27,$H311=""),"N/A",IF(AND($D311='Auto Responses'!$J$27,$H311='Auto Responses'!$J$7,),1,IF(AND($D311='Auto Responses'!$J$27,$H311='Auto Responses'!$J$8),0,IF($F311=$G311,1,0)))))</f>
        <v>1</v>
      </c>
      <c r="M311" s="10" t="str">
        <f>VLOOKUP($A311,'Institution Evaluation'!$A$56:$J$346,10,0)&amp;""</f>
        <v>FALSE</v>
      </c>
      <c r="N311" s="10">
        <f t="shared" si="55"/>
        <v>1</v>
      </c>
      <c r="O311" s="124">
        <f t="shared" si="56"/>
        <v>20</v>
      </c>
      <c r="P311" s="124">
        <f t="shared" si="57"/>
        <v>20</v>
      </c>
      <c r="Q311" s="124">
        <f t="shared" si="49"/>
        <v>0</v>
      </c>
      <c r="R311" s="124">
        <f t="shared" si="58"/>
        <v>0</v>
      </c>
      <c r="S311" s="124">
        <f t="shared" si="50"/>
        <v>0</v>
      </c>
      <c r="T311" s="124">
        <f t="shared" si="51"/>
        <v>1</v>
      </c>
      <c r="U311" s="124">
        <f t="shared" si="59"/>
        <v>79</v>
      </c>
      <c r="V311" s="124">
        <f t="shared" si="52"/>
        <v>79</v>
      </c>
    </row>
    <row r="312" spans="1:22" ht="56.1">
      <c r="A312" s="10" t="str">
        <f>Questions!$A312</f>
        <v>AIPL-03</v>
      </c>
      <c r="B312" s="10" t="str">
        <f t="shared" si="53"/>
        <v>AIPL</v>
      </c>
      <c r="C312" s="10" t="str">
        <f>VLOOKUP($A312,Questions!$A$3:$L$333,2,0)&amp;""</f>
        <v>In the event of an incident, can your solution's AI features be disabled in a timely manner?*</v>
      </c>
      <c r="D312" s="10" t="str">
        <f>VLOOKUP($A312,Questions!$A$3:$L$333,11,0)&amp;""</f>
        <v/>
      </c>
      <c r="E312" s="10" t="str">
        <f>VLOOKUP($A312,Questions!$A$3:$L$333,12,0)&amp;""</f>
        <v>AI</v>
      </c>
      <c r="F312" s="10" t="str">
        <f>VLOOKUP($A312,'Institution Evaluation'!$A$56:$J$346,3,0)&amp;""</f>
        <v>Yes</v>
      </c>
      <c r="G312" s="10" t="str">
        <f>VLOOKUP($A312,'Institution Evaluation'!$A$56:$J$346,6,0)&amp;""</f>
        <v>Yes</v>
      </c>
      <c r="H312" s="10" t="str">
        <f>VLOOKUP($A312,'Institution Evaluation'!$A$56:$J$346,7,0)&amp;""</f>
        <v/>
      </c>
      <c r="I312" s="10" t="str">
        <f>VLOOKUP($A312,'Institution Evaluation'!$A$56:$J$346,8,0)&amp;""</f>
        <v>Critical Importance</v>
      </c>
      <c r="J312" s="10" t="str">
        <f>VLOOKUP($A312,'Institution Evaluation'!$A$56:$J$346,9,0)&amp;""</f>
        <v/>
      </c>
      <c r="K312" s="10">
        <f t="shared" si="54"/>
        <v>20</v>
      </c>
      <c r="L312" s="124">
        <f>IF($E312="Not Scored", "N/A",IF(AND($D312='Auto Responses'!$J$27,$H312=""),"N/A",IF(AND($D312='Auto Responses'!$J$27,$H312='Auto Responses'!$J$7,),1,IF(AND($D312='Auto Responses'!$J$27,$H312='Auto Responses'!$J$8),0,IF($F312=$G312,1,0)))))</f>
        <v>1</v>
      </c>
      <c r="M312" s="10" t="str">
        <f>VLOOKUP($A312,'Institution Evaluation'!$A$56:$J$346,10,0)&amp;""</f>
        <v>FALSE</v>
      </c>
      <c r="N312" s="10">
        <f t="shared" si="55"/>
        <v>1</v>
      </c>
      <c r="O312" s="124">
        <f t="shared" si="56"/>
        <v>20</v>
      </c>
      <c r="P312" s="124">
        <f t="shared" si="57"/>
        <v>20</v>
      </c>
      <c r="Q312" s="124">
        <f t="shared" si="49"/>
        <v>0</v>
      </c>
      <c r="R312" s="124">
        <f t="shared" si="58"/>
        <v>0</v>
      </c>
      <c r="S312" s="124">
        <f t="shared" si="50"/>
        <v>0</v>
      </c>
      <c r="T312" s="124">
        <f t="shared" si="51"/>
        <v>1</v>
      </c>
      <c r="U312" s="124">
        <f t="shared" si="59"/>
        <v>80</v>
      </c>
      <c r="V312" s="124">
        <f t="shared" si="52"/>
        <v>80</v>
      </c>
    </row>
    <row r="313" spans="1:22" ht="56.1">
      <c r="A313" s="10" t="str">
        <f>Questions!$A313</f>
        <v>AIPL-04</v>
      </c>
      <c r="B313" s="10" t="str">
        <f t="shared" si="53"/>
        <v>AIPL</v>
      </c>
      <c r="C313" s="10" t="str">
        <f>VLOOKUP($A313,Questions!$A$3:$L$333,2,0)&amp;""</f>
        <v>If disabled because of an incident, can your solution's AI features be re-enabled in a timely manner?*</v>
      </c>
      <c r="D313" s="10" t="str">
        <f>VLOOKUP($A313,Questions!$A$3:$L$333,11,0)&amp;""</f>
        <v/>
      </c>
      <c r="E313" s="10" t="str">
        <f>VLOOKUP($A313,Questions!$A$3:$L$333,12,0)&amp;""</f>
        <v>AI</v>
      </c>
      <c r="F313" s="10" t="str">
        <f>VLOOKUP($A313,'Institution Evaluation'!$A$56:$J$346,3,0)&amp;""</f>
        <v>Yes</v>
      </c>
      <c r="G313" s="10" t="str">
        <f>VLOOKUP($A313,'Institution Evaluation'!$A$56:$J$346,6,0)&amp;""</f>
        <v>Yes</v>
      </c>
      <c r="H313" s="10" t="str">
        <f>VLOOKUP($A313,'Institution Evaluation'!$A$56:$J$346,7,0)&amp;""</f>
        <v/>
      </c>
      <c r="I313" s="10" t="str">
        <f>VLOOKUP($A313,'Institution Evaluation'!$A$56:$J$346,8,0)&amp;""</f>
        <v>Critical Importance</v>
      </c>
      <c r="J313" s="10" t="str">
        <f>VLOOKUP($A313,'Institution Evaluation'!$A$56:$J$346,9,0)&amp;""</f>
        <v/>
      </c>
      <c r="K313" s="10">
        <f t="shared" si="54"/>
        <v>20</v>
      </c>
      <c r="L313" s="124">
        <f>IF($E313="Not Scored", "N/A",IF(AND($D313='Auto Responses'!$J$27,$H313=""),"N/A",IF(AND($D313='Auto Responses'!$J$27,$H313='Auto Responses'!$J$7,),1,IF(AND($D313='Auto Responses'!$J$27,$H313='Auto Responses'!$J$8),0,IF($F313=$G313,1,0)))))</f>
        <v>1</v>
      </c>
      <c r="M313" s="10" t="str">
        <f>VLOOKUP($A313,'Institution Evaluation'!$A$56:$J$346,10,0)&amp;""</f>
        <v>FALSE</v>
      </c>
      <c r="N313" s="10">
        <f t="shared" si="55"/>
        <v>1</v>
      </c>
      <c r="O313" s="124">
        <f t="shared" si="56"/>
        <v>20</v>
      </c>
      <c r="P313" s="124">
        <f t="shared" si="57"/>
        <v>20</v>
      </c>
      <c r="Q313" s="124">
        <f t="shared" si="49"/>
        <v>0</v>
      </c>
      <c r="R313" s="124">
        <f t="shared" si="58"/>
        <v>0</v>
      </c>
      <c r="S313" s="124">
        <f t="shared" si="50"/>
        <v>0</v>
      </c>
      <c r="T313" s="124">
        <f t="shared" si="51"/>
        <v>1</v>
      </c>
      <c r="U313" s="124">
        <f t="shared" si="59"/>
        <v>81</v>
      </c>
      <c r="V313" s="124">
        <f t="shared" si="52"/>
        <v>81</v>
      </c>
    </row>
    <row r="314" spans="1:22" ht="56.1">
      <c r="A314" s="10" t="str">
        <f>Questions!$A314</f>
        <v>AIPL-05</v>
      </c>
      <c r="B314" s="10" t="str">
        <f t="shared" si="53"/>
        <v>AIPL</v>
      </c>
      <c r="C314" s="10" t="str">
        <f>VLOOKUP($A314,Questions!$A$3:$L$333,2,0)&amp;""</f>
        <v>Do you have documented technical and procedural processes to address potential negative impacts of AI as described by the AI Risk Management Framework (RMF)?</v>
      </c>
      <c r="D314" s="10" t="str">
        <f>VLOOKUP($A314,Questions!$A$3:$L$333,11,0)&amp;""</f>
        <v/>
      </c>
      <c r="E314" s="10" t="str">
        <f>VLOOKUP($A314,Questions!$A$3:$L$333,12,0)&amp;""</f>
        <v>AI</v>
      </c>
      <c r="F314" s="10" t="str">
        <f>VLOOKUP($A314,'Institution Evaluation'!$A$56:$J$346,3,0)&amp;""</f>
        <v>Yes</v>
      </c>
      <c r="G314" s="10" t="str">
        <f>VLOOKUP($A314,'Institution Evaluation'!$A$56:$J$346,6,0)&amp;""</f>
        <v>Yes</v>
      </c>
      <c r="H314" s="10" t="str">
        <f>VLOOKUP($A314,'Institution Evaluation'!$A$56:$J$346,7,0)&amp;""</f>
        <v/>
      </c>
      <c r="I314" s="10" t="str">
        <f>VLOOKUP($A314,'Institution Evaluation'!$A$56:$J$346,8,0)&amp;""</f>
        <v>Minor Importance</v>
      </c>
      <c r="J314" s="10" t="str">
        <f>VLOOKUP($A314,'Institution Evaluation'!$A$56:$J$346,9,0)&amp;""</f>
        <v/>
      </c>
      <c r="K314" s="10">
        <f t="shared" si="54"/>
        <v>5</v>
      </c>
      <c r="L314" s="124">
        <f>IF($E314="Not Scored", "N/A",IF(AND($D314='Auto Responses'!$J$27,$H314=""),"N/A",IF(AND($D314='Auto Responses'!$J$27,$H314='Auto Responses'!$J$7,),1,IF(AND($D314='Auto Responses'!$J$27,$H314='Auto Responses'!$J$8),0,IF($F314=$G314,1,0)))))</f>
        <v>1</v>
      </c>
      <c r="M314" s="10" t="str">
        <f>VLOOKUP($A314,'Institution Evaluation'!$A$56:$J$346,10,0)&amp;""</f>
        <v>FALSE</v>
      </c>
      <c r="N314" s="10">
        <f t="shared" si="55"/>
        <v>0</v>
      </c>
      <c r="O314" s="124">
        <f t="shared" si="56"/>
        <v>5</v>
      </c>
      <c r="P314" s="124">
        <f t="shared" si="57"/>
        <v>5</v>
      </c>
      <c r="Q314" s="124">
        <f t="shared" si="49"/>
        <v>0</v>
      </c>
      <c r="R314" s="124">
        <f t="shared" si="58"/>
        <v>0</v>
      </c>
      <c r="S314" s="124">
        <f t="shared" si="50"/>
        <v>0</v>
      </c>
      <c r="T314" s="124">
        <f t="shared" si="51"/>
        <v>0</v>
      </c>
      <c r="U314" s="124">
        <f t="shared" si="59"/>
        <v>81</v>
      </c>
      <c r="V314" s="124">
        <f t="shared" si="52"/>
        <v>0</v>
      </c>
    </row>
    <row r="315" spans="1:22" ht="56.1">
      <c r="A315" s="10" t="str">
        <f>Questions!$A315</f>
        <v>AISC-01</v>
      </c>
      <c r="B315" s="10" t="str">
        <f t="shared" si="53"/>
        <v>AISC</v>
      </c>
      <c r="C315" s="10" t="str">
        <f>VLOOKUP($A315,Questions!$A$3:$L$333,2,0)&amp;""</f>
        <v>If sensitive data is introduced to your solution's AI model, can the data be removed from the AI model by request?*</v>
      </c>
      <c r="D315" s="10" t="str">
        <f>VLOOKUP($A315,Questions!$A$3:$L$333,11,0)&amp;""</f>
        <v/>
      </c>
      <c r="E315" s="10" t="str">
        <f>VLOOKUP($A315,Questions!$A$3:$L$333,12,0)&amp;""</f>
        <v>AI</v>
      </c>
      <c r="F315" s="10" t="str">
        <f>VLOOKUP($A315,'Institution Evaluation'!$A$56:$J$346,3,0)&amp;""</f>
        <v>Yes</v>
      </c>
      <c r="G315" s="10" t="str">
        <f>VLOOKUP($A315,'Institution Evaluation'!$A$56:$J$346,6,0)&amp;""</f>
        <v>Yes</v>
      </c>
      <c r="H315" s="10" t="str">
        <f>VLOOKUP($A315,'Institution Evaluation'!$A$56:$J$346,7,0)&amp;""</f>
        <v/>
      </c>
      <c r="I315" s="10" t="str">
        <f>VLOOKUP($A315,'Institution Evaluation'!$A$56:$J$346,8,0)&amp;""</f>
        <v>Critical Importance</v>
      </c>
      <c r="J315" s="10" t="str">
        <f>VLOOKUP($A315,'Institution Evaluation'!$A$56:$J$346,9,0)&amp;""</f>
        <v/>
      </c>
      <c r="K315" s="10">
        <f t="shared" si="54"/>
        <v>20</v>
      </c>
      <c r="L315" s="124">
        <f>IF($E315="Not Scored", "N/A",IF(AND($D315='Auto Responses'!$J$27,$H315=""),"N/A",IF(AND($D315='Auto Responses'!$J$27,$H315='Auto Responses'!$J$7,),1,IF(AND($D315='Auto Responses'!$J$27,$H315='Auto Responses'!$J$8),0,IF($F315=$G315,1,0)))))</f>
        <v>1</v>
      </c>
      <c r="M315" s="10" t="str">
        <f>VLOOKUP($A315,'Institution Evaluation'!$A$56:$J$346,10,0)&amp;""</f>
        <v>FALSE</v>
      </c>
      <c r="N315" s="10">
        <f t="shared" si="55"/>
        <v>1</v>
      </c>
      <c r="O315" s="124">
        <f t="shared" si="56"/>
        <v>20</v>
      </c>
      <c r="P315" s="124">
        <f t="shared" si="57"/>
        <v>20</v>
      </c>
      <c r="Q315" s="124">
        <f t="shared" si="49"/>
        <v>0</v>
      </c>
      <c r="R315" s="124">
        <f t="shared" si="58"/>
        <v>0</v>
      </c>
      <c r="S315" s="124">
        <f t="shared" si="50"/>
        <v>0</v>
      </c>
      <c r="T315" s="124">
        <f t="shared" si="51"/>
        <v>1</v>
      </c>
      <c r="U315" s="124">
        <f t="shared" si="59"/>
        <v>82</v>
      </c>
      <c r="V315" s="124">
        <f t="shared" si="52"/>
        <v>82</v>
      </c>
    </row>
    <row r="316" spans="1:22" ht="56.1">
      <c r="A316" s="10" t="str">
        <f>Questions!$A316</f>
        <v>AISC-02</v>
      </c>
      <c r="B316" s="10" t="str">
        <f t="shared" si="53"/>
        <v>AISC</v>
      </c>
      <c r="C316" s="10" t="str">
        <f>VLOOKUP($A316,Questions!$A$3:$L$333,2,0)&amp;""</f>
        <v>Is user input data used to influence your solution's AI model?*</v>
      </c>
      <c r="D316" s="10" t="str">
        <f>VLOOKUP($A316,Questions!$A$3:$L$333,11,0)&amp;""</f>
        <v/>
      </c>
      <c r="E316" s="10" t="str">
        <f>VLOOKUP($A316,Questions!$A$3:$L$333,12,0)&amp;""</f>
        <v>AI</v>
      </c>
      <c r="F316" s="10" t="str">
        <f>VLOOKUP($A316,'Institution Evaluation'!$A$56:$J$346,3,0)&amp;""</f>
        <v>No</v>
      </c>
      <c r="G316" s="10" t="str">
        <f>VLOOKUP($A316,'Institution Evaluation'!$A$56:$J$346,6,0)&amp;""</f>
        <v>No</v>
      </c>
      <c r="H316" s="10" t="str">
        <f>VLOOKUP($A316,'Institution Evaluation'!$A$56:$J$346,7,0)&amp;""</f>
        <v/>
      </c>
      <c r="I316" s="10" t="str">
        <f>VLOOKUP($A316,'Institution Evaluation'!$A$56:$J$346,8,0)&amp;""</f>
        <v>Critical Importance</v>
      </c>
      <c r="J316" s="10" t="str">
        <f>VLOOKUP($A316,'Institution Evaluation'!$A$56:$J$346,9,0)&amp;""</f>
        <v/>
      </c>
      <c r="K316" s="10">
        <f t="shared" si="54"/>
        <v>20</v>
      </c>
      <c r="L316" s="124">
        <f>IF($E316="Not Scored", "N/A",IF(AND($D316='Auto Responses'!$J$27,$H316=""),"N/A",IF(AND($D316='Auto Responses'!$J$27,$H316='Auto Responses'!$J$7,),1,IF(AND($D316='Auto Responses'!$J$27,$H316='Auto Responses'!$J$8),0,IF($F316=$G316,1,0)))))</f>
        <v>1</v>
      </c>
      <c r="M316" s="10" t="str">
        <f>VLOOKUP($A316,'Institution Evaluation'!$A$56:$J$346,10,0)&amp;""</f>
        <v>FALSE</v>
      </c>
      <c r="N316" s="10">
        <f t="shared" si="55"/>
        <v>1</v>
      </c>
      <c r="O316" s="124">
        <f t="shared" si="56"/>
        <v>20</v>
      </c>
      <c r="P316" s="124">
        <f t="shared" si="57"/>
        <v>20</v>
      </c>
      <c r="Q316" s="124">
        <f t="shared" si="49"/>
        <v>0</v>
      </c>
      <c r="R316" s="124">
        <f t="shared" si="58"/>
        <v>0</v>
      </c>
      <c r="S316" s="124">
        <f t="shared" si="50"/>
        <v>0</v>
      </c>
      <c r="T316" s="124">
        <f t="shared" si="51"/>
        <v>1</v>
      </c>
      <c r="U316" s="124">
        <f t="shared" si="59"/>
        <v>83</v>
      </c>
      <c r="V316" s="124">
        <f t="shared" si="52"/>
        <v>83</v>
      </c>
    </row>
    <row r="317" spans="1:22" ht="56.1">
      <c r="A317" s="10" t="str">
        <f>Questions!$A317</f>
        <v>AISC-03</v>
      </c>
      <c r="B317" s="10" t="str">
        <f t="shared" si="53"/>
        <v>AISC</v>
      </c>
      <c r="C317" s="10" t="str">
        <f>VLOOKUP($A317,Questions!$A$3:$L$333,2,0)&amp;""</f>
        <v>Do you provide logging for your solution's AI feature(s) that includes user, date, and action taken?*</v>
      </c>
      <c r="D317" s="10" t="str">
        <f>VLOOKUP($A317,Questions!$A$3:$L$333,11,0)&amp;""</f>
        <v/>
      </c>
      <c r="E317" s="10" t="str">
        <f>VLOOKUP($A317,Questions!$A$3:$L$333,12,0)&amp;""</f>
        <v>AI</v>
      </c>
      <c r="F317" s="10" t="str">
        <f>VLOOKUP($A317,'Institution Evaluation'!$A$56:$J$346,3,0)&amp;""</f>
        <v>Yes</v>
      </c>
      <c r="G317" s="10" t="str">
        <f>VLOOKUP($A317,'Institution Evaluation'!$A$56:$J$346,6,0)&amp;""</f>
        <v>Yes</v>
      </c>
      <c r="H317" s="10" t="str">
        <f>VLOOKUP($A317,'Institution Evaluation'!$A$56:$J$346,7,0)&amp;""</f>
        <v/>
      </c>
      <c r="I317" s="10" t="str">
        <f>VLOOKUP($A317,'Institution Evaluation'!$A$56:$J$346,8,0)&amp;""</f>
        <v>Critical Importance</v>
      </c>
      <c r="J317" s="10" t="str">
        <f>VLOOKUP($A317,'Institution Evaluation'!$A$56:$J$346,9,0)&amp;""</f>
        <v/>
      </c>
      <c r="K317" s="10">
        <f t="shared" si="54"/>
        <v>20</v>
      </c>
      <c r="L317" s="124">
        <f>IF($E317="Not Scored", "N/A",IF(AND($D317='Auto Responses'!$J$27,$H317=""),"N/A",IF(AND($D317='Auto Responses'!$J$27,$H317='Auto Responses'!$J$7,),1,IF(AND($D317='Auto Responses'!$J$27,$H317='Auto Responses'!$J$8),0,IF($F317=$G317,1,0)))))</f>
        <v>1</v>
      </c>
      <c r="M317" s="10" t="str">
        <f>VLOOKUP($A317,'Institution Evaluation'!$A$56:$J$346,10,0)&amp;""</f>
        <v>FALSE</v>
      </c>
      <c r="N317" s="10">
        <f t="shared" si="55"/>
        <v>1</v>
      </c>
      <c r="O317" s="124">
        <f t="shared" si="56"/>
        <v>20</v>
      </c>
      <c r="P317" s="124">
        <f t="shared" si="57"/>
        <v>20</v>
      </c>
      <c r="Q317" s="124">
        <f t="shared" ref="Q317:Q333" si="60">IF(M317="TRUE",1,0)</f>
        <v>0</v>
      </c>
      <c r="R317" s="124">
        <f t="shared" si="58"/>
        <v>0</v>
      </c>
      <c r="S317" s="124">
        <f t="shared" ref="S317:S333" si="61">IF(Q317=0,0,R317)</f>
        <v>0</v>
      </c>
      <c r="T317" s="124">
        <f t="shared" ref="T317:T333" si="62">IF(N317=1,1,0)</f>
        <v>1</v>
      </c>
      <c r="U317" s="124">
        <f t="shared" si="59"/>
        <v>84</v>
      </c>
      <c r="V317" s="124">
        <f t="shared" ref="V317:V333" si="63">IF(T317=0,0,U317)</f>
        <v>84</v>
      </c>
    </row>
    <row r="318" spans="1:22" ht="56.1">
      <c r="A318" s="10" t="str">
        <f>Questions!$A318</f>
        <v>AISC-04</v>
      </c>
      <c r="B318" s="10" t="str">
        <f t="shared" ref="B318:B333" si="64">LEFT(A318,4)</f>
        <v>AISC</v>
      </c>
      <c r="C318" s="10" t="str">
        <f>VLOOKUP($A318,Questions!$A$3:$L$333,2,0)&amp;""</f>
        <v>Please describe how you validate user inputs.</v>
      </c>
      <c r="D318" s="10" t="str">
        <f>VLOOKUP($A318,Questions!$A$3:$L$333,11,0)&amp;""</f>
        <v>Neutral until evaluated</v>
      </c>
      <c r="E318" s="10" t="str">
        <f>VLOOKUP($A318,Questions!$A$3:$L$333,12,0)&amp;""</f>
        <v>AI</v>
      </c>
      <c r="F318" s="10" t="str">
        <f>VLOOKUP($A318,'Institution Evaluation'!$A$56:$J$346,3,0)&amp;""</f>
        <v/>
      </c>
      <c r="G318" s="10" t="str">
        <f>VLOOKUP($A318,'Institution Evaluation'!$A$56:$J$346,6,0)&amp;""</f>
        <v/>
      </c>
      <c r="H318" s="10" t="str">
        <f>VLOOKUP($A318,'Institution Evaluation'!$A$56:$J$346,7,0)&amp;""</f>
        <v/>
      </c>
      <c r="I318" s="10" t="str">
        <f>VLOOKUP($A318,'Institution Evaluation'!$A$56:$J$346,8,0)&amp;""</f>
        <v>Standard Importance</v>
      </c>
      <c r="J318" s="10" t="str">
        <f>VLOOKUP($A318,'Institution Evaluation'!$A$56:$J$346,9,0)&amp;""</f>
        <v/>
      </c>
      <c r="K318" s="10">
        <f t="shared" ref="K318:K333" si="65">IF($I318="Critical Importance",20,IF($I318="Minor Importance",5,10))</f>
        <v>10</v>
      </c>
      <c r="L318" s="124" t="str">
        <f>IF($E318="Not Scored", "N/A",IF(AND($D318='Auto Responses'!$J$27,$H318=""),"N/A",IF(AND($D318='Auto Responses'!$J$27,$H318='Auto Responses'!$J$7,),1,IF(AND($D318='Auto Responses'!$J$27,$H318='Auto Responses'!$J$8),0,IF($F318=$G318,1,0)))))</f>
        <v>N/A</v>
      </c>
      <c r="M318" s="10" t="str">
        <f>VLOOKUP($A318,'Institution Evaluation'!$A$56:$J$346,10,0)&amp;""</f>
        <v>FALSE</v>
      </c>
      <c r="N318" s="10">
        <f t="shared" ref="N318:N333" si="66">IF($J318="Critical Importance",1,IF(AND($J318="",$I318="Critical Importance"),1,0))</f>
        <v>0</v>
      </c>
      <c r="O318" s="124">
        <f t="shared" ref="O318:O333" si="67">IF($E318="Not Scored","N/A",IF($J318="",$K318,IF($J318="Minor Importance",5,IF($J318="Standard Importance",10,IF($J318="Critical Importance",20,0)))))</f>
        <v>10</v>
      </c>
      <c r="P318" s="124" t="str">
        <f t="shared" ref="P318:P333" si="68">IF(OR($O318="N/A",$L318="N/A"),"N/A",$O318*$L318)</f>
        <v>N/A</v>
      </c>
      <c r="Q318" s="124">
        <f t="shared" si="60"/>
        <v>0</v>
      </c>
      <c r="R318" s="124">
        <f t="shared" si="58"/>
        <v>0</v>
      </c>
      <c r="S318" s="124">
        <f t="shared" si="61"/>
        <v>0</v>
      </c>
      <c r="T318" s="124">
        <f t="shared" si="62"/>
        <v>0</v>
      </c>
      <c r="U318" s="124">
        <f t="shared" si="59"/>
        <v>84</v>
      </c>
      <c r="V318" s="124">
        <f t="shared" si="63"/>
        <v>0</v>
      </c>
    </row>
    <row r="319" spans="1:22" ht="56.1">
      <c r="A319" s="10" t="str">
        <f>Questions!$A319</f>
        <v>AISC-05</v>
      </c>
      <c r="B319" s="10" t="str">
        <f t="shared" si="64"/>
        <v>AISC</v>
      </c>
      <c r="C319" s="10" t="str">
        <f>VLOOKUP($A319,Questions!$A$3:$L$333,2,0)&amp;""</f>
        <v>Do you plan for and mitigate supply-chain risk related to your AI features?</v>
      </c>
      <c r="D319" s="10" t="str">
        <f>VLOOKUP($A319,Questions!$A$3:$L$333,11,0)&amp;""</f>
        <v/>
      </c>
      <c r="E319" s="10" t="str">
        <f>VLOOKUP($A319,Questions!$A$3:$L$333,12,0)&amp;""</f>
        <v>AI</v>
      </c>
      <c r="F319" s="10" t="str">
        <f>VLOOKUP($A319,'Institution Evaluation'!$A$56:$J$346,3,0)&amp;""</f>
        <v>Yes</v>
      </c>
      <c r="G319" s="10" t="str">
        <f>VLOOKUP($A319,'Institution Evaluation'!$A$56:$J$346,6,0)&amp;""</f>
        <v>Yes</v>
      </c>
      <c r="H319" s="10" t="str">
        <f>VLOOKUP($A319,'Institution Evaluation'!$A$56:$J$346,7,0)&amp;""</f>
        <v/>
      </c>
      <c r="I319" s="10" t="str">
        <f>VLOOKUP($A319,'Institution Evaluation'!$A$56:$J$346,8,0)&amp;""</f>
        <v>Standard Importance</v>
      </c>
      <c r="J319" s="10" t="str">
        <f>VLOOKUP($A319,'Institution Evaluation'!$A$56:$J$346,9,0)&amp;""</f>
        <v/>
      </c>
      <c r="K319" s="10">
        <f t="shared" si="65"/>
        <v>10</v>
      </c>
      <c r="L319" s="124">
        <f>IF($E319="Not Scored", "N/A",IF(AND($D319='Auto Responses'!$J$27,$H319=""),"N/A",IF(AND($D319='Auto Responses'!$J$27,$H319='Auto Responses'!$J$7,),1,IF(AND($D319='Auto Responses'!$J$27,$H319='Auto Responses'!$J$8),0,IF($F319=$G319,1,0)))))</f>
        <v>1</v>
      </c>
      <c r="M319" s="10" t="str">
        <f>VLOOKUP($A319,'Institution Evaluation'!$A$56:$J$346,10,0)&amp;""</f>
        <v>FALSE</v>
      </c>
      <c r="N319" s="10">
        <f t="shared" si="66"/>
        <v>0</v>
      </c>
      <c r="O319" s="124">
        <f t="shared" si="67"/>
        <v>10</v>
      </c>
      <c r="P319" s="124">
        <f t="shared" si="68"/>
        <v>10</v>
      </c>
      <c r="Q319" s="124">
        <f t="shared" si="60"/>
        <v>0</v>
      </c>
      <c r="R319" s="124">
        <f t="shared" si="58"/>
        <v>0</v>
      </c>
      <c r="S319" s="124">
        <f t="shared" si="61"/>
        <v>0</v>
      </c>
      <c r="T319" s="124">
        <f t="shared" si="62"/>
        <v>0</v>
      </c>
      <c r="U319" s="124">
        <f t="shared" si="59"/>
        <v>84</v>
      </c>
      <c r="V319" s="124">
        <f t="shared" si="63"/>
        <v>0</v>
      </c>
    </row>
    <row r="320" spans="1:22" ht="56.1">
      <c r="A320" s="10" t="str">
        <f>Questions!$A320</f>
        <v>AIML-01</v>
      </c>
      <c r="B320" s="10" t="str">
        <f t="shared" si="64"/>
        <v>AIML</v>
      </c>
      <c r="C320" s="10" t="str">
        <f>VLOOKUP($A320,Questions!$A$3:$L$333,2,0)&amp;""</f>
        <v>Do you separate ML training data from your ML solution data?*</v>
      </c>
      <c r="D320" s="10" t="str">
        <f>VLOOKUP($A320,Questions!$A$3:$L$333,11,0)&amp;""</f>
        <v/>
      </c>
      <c r="E320" s="10" t="str">
        <f>VLOOKUP($A320,Questions!$A$3:$L$333,12,0)&amp;""</f>
        <v>AI</v>
      </c>
      <c r="F320" s="10" t="str">
        <f>VLOOKUP($A320,'Institution Evaluation'!$A$56:$J$346,3,0)&amp;""</f>
        <v>Yes</v>
      </c>
      <c r="G320" s="10" t="str">
        <f>VLOOKUP($A320,'Institution Evaluation'!$A$56:$J$346,6,0)&amp;""</f>
        <v>Yes</v>
      </c>
      <c r="H320" s="10" t="str">
        <f>VLOOKUP($A320,'Institution Evaluation'!$A$56:$J$346,7,0)&amp;""</f>
        <v/>
      </c>
      <c r="I320" s="10" t="str">
        <f>VLOOKUP($A320,'Institution Evaluation'!$A$56:$J$346,8,0)&amp;""</f>
        <v>Critical Importance</v>
      </c>
      <c r="J320" s="10" t="str">
        <f>VLOOKUP($A320,'Institution Evaluation'!$A$56:$J$346,9,0)&amp;""</f>
        <v/>
      </c>
      <c r="K320" s="10">
        <f t="shared" si="65"/>
        <v>20</v>
      </c>
      <c r="L320" s="124">
        <f>IF($E320="Not Scored", "N/A",IF(AND($D320='Auto Responses'!$J$27,$H320=""),"N/A",IF(AND($D320='Auto Responses'!$J$27,$H320='Auto Responses'!$J$7,),1,IF(AND($D320='Auto Responses'!$J$27,$H320='Auto Responses'!$J$8),0,IF($F320=$G320,1,0)))))</f>
        <v>1</v>
      </c>
      <c r="M320" s="10" t="str">
        <f>VLOOKUP($A320,'Institution Evaluation'!$A$56:$J$346,10,0)&amp;""</f>
        <v>FALSE</v>
      </c>
      <c r="N320" s="10">
        <f t="shared" si="66"/>
        <v>1</v>
      </c>
      <c r="O320" s="124">
        <f t="shared" si="67"/>
        <v>20</v>
      </c>
      <c r="P320" s="124">
        <f t="shared" si="68"/>
        <v>20</v>
      </c>
      <c r="Q320" s="124">
        <f t="shared" si="60"/>
        <v>0</v>
      </c>
      <c r="R320" s="124">
        <f t="shared" si="58"/>
        <v>0</v>
      </c>
      <c r="S320" s="124">
        <f t="shared" si="61"/>
        <v>0</v>
      </c>
      <c r="T320" s="124">
        <f t="shared" si="62"/>
        <v>1</v>
      </c>
      <c r="U320" s="124">
        <f t="shared" si="59"/>
        <v>85</v>
      </c>
      <c r="V320" s="124">
        <f t="shared" si="63"/>
        <v>85</v>
      </c>
    </row>
    <row r="321" spans="1:23" ht="56.1">
      <c r="A321" s="10" t="str">
        <f>Questions!$A321</f>
        <v>AIML-02</v>
      </c>
      <c r="B321" s="10" t="str">
        <f t="shared" si="64"/>
        <v>AIML</v>
      </c>
      <c r="C321" s="10" t="str">
        <f>VLOOKUP($A321,Questions!$A$3:$L$333,2,0)&amp;""</f>
        <v>Do you authenticate and verify your ML model's feedback?*</v>
      </c>
      <c r="D321" s="10" t="str">
        <f>VLOOKUP($A321,Questions!$A$3:$L$333,11,0)&amp;""</f>
        <v/>
      </c>
      <c r="E321" s="10" t="str">
        <f>VLOOKUP($A321,Questions!$A$3:$L$333,12,0)&amp;""</f>
        <v>AI</v>
      </c>
      <c r="F321" s="10" t="str">
        <f>VLOOKUP($A321,'Institution Evaluation'!$A$56:$J$346,3,0)&amp;""</f>
        <v>Yes</v>
      </c>
      <c r="G321" s="10" t="str">
        <f>VLOOKUP($A321,'Institution Evaluation'!$A$56:$J$346,6,0)&amp;""</f>
        <v>Yes</v>
      </c>
      <c r="H321" s="10" t="str">
        <f>VLOOKUP($A321,'Institution Evaluation'!$A$56:$J$346,7,0)&amp;""</f>
        <v/>
      </c>
      <c r="I321" s="10" t="str">
        <f>VLOOKUP($A321,'Institution Evaluation'!$A$56:$J$346,8,0)&amp;""</f>
        <v>Critical Importance</v>
      </c>
      <c r="J321" s="10" t="str">
        <f>VLOOKUP($A321,'Institution Evaluation'!$A$56:$J$346,9,0)&amp;""</f>
        <v/>
      </c>
      <c r="K321" s="10">
        <f t="shared" si="65"/>
        <v>20</v>
      </c>
      <c r="L321" s="124">
        <f>IF($E321="Not Scored", "N/A",IF(AND($D321='Auto Responses'!$J$27,$H321=""),"N/A",IF(AND($D321='Auto Responses'!$J$27,$H321='Auto Responses'!$J$7,),1,IF(AND($D321='Auto Responses'!$J$27,$H321='Auto Responses'!$J$8),0,IF($F321=$G321,1,0)))))</f>
        <v>1</v>
      </c>
      <c r="M321" s="10" t="str">
        <f>VLOOKUP($A321,'Institution Evaluation'!$A$56:$J$346,10,0)&amp;""</f>
        <v>FALSE</v>
      </c>
      <c r="N321" s="10">
        <f t="shared" si="66"/>
        <v>1</v>
      </c>
      <c r="O321" s="124">
        <f t="shared" si="67"/>
        <v>20</v>
      </c>
      <c r="P321" s="124">
        <f t="shared" si="68"/>
        <v>20</v>
      </c>
      <c r="Q321" s="124">
        <f t="shared" si="60"/>
        <v>0</v>
      </c>
      <c r="R321" s="124">
        <f t="shared" si="58"/>
        <v>0</v>
      </c>
      <c r="S321" s="124">
        <f t="shared" si="61"/>
        <v>0</v>
      </c>
      <c r="T321" s="124">
        <f t="shared" si="62"/>
        <v>1</v>
      </c>
      <c r="U321" s="124">
        <f t="shared" si="59"/>
        <v>86</v>
      </c>
      <c r="V321" s="124">
        <f t="shared" si="63"/>
        <v>86</v>
      </c>
    </row>
    <row r="322" spans="1:23" ht="56.1">
      <c r="A322" s="10" t="str">
        <f>Questions!$A322</f>
        <v>AIML-03</v>
      </c>
      <c r="B322" s="10" t="str">
        <f t="shared" si="64"/>
        <v>AIML</v>
      </c>
      <c r="C322" s="10" t="str">
        <f>VLOOKUP($A322,Questions!$A$3:$L$333,2,0)&amp;""</f>
        <v>Is your ML training data vetted, validated, and verified before training the solution's AI model?</v>
      </c>
      <c r="D322" s="10" t="str">
        <f>VLOOKUP($A322,Questions!$A$3:$L$333,11,0)&amp;""</f>
        <v/>
      </c>
      <c r="E322" s="10" t="str">
        <f>VLOOKUP($A322,Questions!$A$3:$L$333,12,0)&amp;""</f>
        <v>AI</v>
      </c>
      <c r="F322" s="10" t="str">
        <f>VLOOKUP($A322,'Institution Evaluation'!$A$56:$J$346,3,0)&amp;""</f>
        <v>Yes</v>
      </c>
      <c r="G322" s="10" t="str">
        <f>VLOOKUP($A322,'Institution Evaluation'!$A$56:$J$346,6,0)&amp;""</f>
        <v>Yes</v>
      </c>
      <c r="H322" s="10" t="str">
        <f>VLOOKUP($A322,'Institution Evaluation'!$A$56:$J$346,7,0)&amp;""</f>
        <v/>
      </c>
      <c r="I322" s="10" t="str">
        <f>VLOOKUP($A322,'Institution Evaluation'!$A$56:$J$346,8,0)&amp;""</f>
        <v>Standard Importance</v>
      </c>
      <c r="J322" s="10" t="str">
        <f>VLOOKUP($A322,'Institution Evaluation'!$A$56:$J$346,9,0)&amp;""</f>
        <v/>
      </c>
      <c r="K322" s="10">
        <f t="shared" si="65"/>
        <v>10</v>
      </c>
      <c r="L322" s="124">
        <f>IF($E322="Not Scored", "N/A",IF(AND($D322='Auto Responses'!$J$27,$H322=""),"N/A",IF(AND($D322='Auto Responses'!$J$27,$H322='Auto Responses'!$J$7,),1,IF(AND($D322='Auto Responses'!$J$27,$H322='Auto Responses'!$J$8),0,IF($F322=$G322,1,0)))))</f>
        <v>1</v>
      </c>
      <c r="M322" s="10" t="str">
        <f>VLOOKUP($A322,'Institution Evaluation'!$A$56:$J$346,10,0)&amp;""</f>
        <v>FALSE</v>
      </c>
      <c r="N322" s="10">
        <f t="shared" si="66"/>
        <v>0</v>
      </c>
      <c r="O322" s="124">
        <f t="shared" si="67"/>
        <v>10</v>
      </c>
      <c r="P322" s="124">
        <f t="shared" si="68"/>
        <v>10</v>
      </c>
      <c r="Q322" s="124">
        <f t="shared" si="60"/>
        <v>0</v>
      </c>
      <c r="R322" s="124">
        <f t="shared" si="58"/>
        <v>0</v>
      </c>
      <c r="S322" s="124">
        <f t="shared" si="61"/>
        <v>0</v>
      </c>
      <c r="T322" s="124">
        <f t="shared" si="62"/>
        <v>0</v>
      </c>
      <c r="U322" s="124">
        <f t="shared" si="59"/>
        <v>86</v>
      </c>
      <c r="V322" s="124">
        <f t="shared" si="63"/>
        <v>0</v>
      </c>
    </row>
    <row r="323" spans="1:23" ht="56.1">
      <c r="A323" s="10" t="str">
        <f>Questions!$A323</f>
        <v>AIML-04</v>
      </c>
      <c r="B323" s="10" t="str">
        <f t="shared" si="64"/>
        <v>AIML</v>
      </c>
      <c r="C323" s="10" t="str">
        <f>VLOOKUP($A323,Questions!$A$3:$L$333,2,0)&amp;""</f>
        <v>Is your ML training data monitored and audited?</v>
      </c>
      <c r="D323" s="10" t="str">
        <f>VLOOKUP($A323,Questions!$A$3:$L$333,11,0)&amp;""</f>
        <v/>
      </c>
      <c r="E323" s="10" t="str">
        <f>VLOOKUP($A323,Questions!$A$3:$L$333,12,0)&amp;""</f>
        <v>AI</v>
      </c>
      <c r="F323" s="10" t="str">
        <f>VLOOKUP($A323,'Institution Evaluation'!$A$56:$J$346,3,0)&amp;""</f>
        <v>Yes</v>
      </c>
      <c r="G323" s="10" t="str">
        <f>VLOOKUP($A323,'Institution Evaluation'!$A$56:$J$346,6,0)&amp;""</f>
        <v>Yes</v>
      </c>
      <c r="H323" s="10" t="str">
        <f>VLOOKUP($A323,'Institution Evaluation'!$A$56:$J$346,7,0)&amp;""</f>
        <v/>
      </c>
      <c r="I323" s="10" t="str">
        <f>VLOOKUP($A323,'Institution Evaluation'!$A$56:$J$346,8,0)&amp;""</f>
        <v>Standard Importance</v>
      </c>
      <c r="J323" s="10" t="str">
        <f>VLOOKUP($A323,'Institution Evaluation'!$A$56:$J$346,9,0)&amp;""</f>
        <v/>
      </c>
      <c r="K323" s="10">
        <f t="shared" si="65"/>
        <v>10</v>
      </c>
      <c r="L323" s="124">
        <f>IF($E323="Not Scored", "N/A",IF(AND($D323='Auto Responses'!$J$27,$H323=""),"N/A",IF(AND($D323='Auto Responses'!$J$27,$H323='Auto Responses'!$J$7,),1,IF(AND($D323='Auto Responses'!$J$27,$H323='Auto Responses'!$J$8),0,IF($F323=$G323,1,0)))))</f>
        <v>1</v>
      </c>
      <c r="M323" s="10" t="str">
        <f>VLOOKUP($A323,'Institution Evaluation'!$A$56:$J$346,10,0)&amp;""</f>
        <v>FALSE</v>
      </c>
      <c r="N323" s="10">
        <f t="shared" si="66"/>
        <v>0</v>
      </c>
      <c r="O323" s="124">
        <f t="shared" si="67"/>
        <v>10</v>
      </c>
      <c r="P323" s="124">
        <f t="shared" si="68"/>
        <v>10</v>
      </c>
      <c r="Q323" s="124">
        <f t="shared" si="60"/>
        <v>0</v>
      </c>
      <c r="R323" s="124">
        <f t="shared" si="58"/>
        <v>0</v>
      </c>
      <c r="S323" s="124">
        <f t="shared" si="61"/>
        <v>0</v>
      </c>
      <c r="T323" s="124">
        <f t="shared" si="62"/>
        <v>0</v>
      </c>
      <c r="U323" s="124">
        <f t="shared" si="59"/>
        <v>86</v>
      </c>
      <c r="V323" s="124">
        <f t="shared" si="63"/>
        <v>0</v>
      </c>
    </row>
    <row r="324" spans="1:23" ht="56.1">
      <c r="A324" s="10" t="str">
        <f>Questions!$A324</f>
        <v>AIML-05</v>
      </c>
      <c r="B324" s="10" t="str">
        <f t="shared" si="64"/>
        <v>AIML</v>
      </c>
      <c r="C324" s="10" t="str">
        <f>VLOOKUP($A324,Questions!$A$3:$L$333,2,0)&amp;""</f>
        <v>Have you limited access to your ML training data to only staff with an explicit business need?</v>
      </c>
      <c r="D324" s="10" t="str">
        <f>VLOOKUP($A324,Questions!$A$3:$L$333,11,0)&amp;""</f>
        <v/>
      </c>
      <c r="E324" s="10" t="str">
        <f>VLOOKUP($A324,Questions!$A$3:$L$333,12,0)&amp;""</f>
        <v>AI</v>
      </c>
      <c r="F324" s="10" t="str">
        <f>VLOOKUP($A324,'Institution Evaluation'!$A$56:$J$346,3,0)&amp;""</f>
        <v>Yes</v>
      </c>
      <c r="G324" s="10" t="str">
        <f>VLOOKUP($A324,'Institution Evaluation'!$A$56:$J$346,6,0)&amp;""</f>
        <v>Yes</v>
      </c>
      <c r="H324" s="10" t="str">
        <f>VLOOKUP($A324,'Institution Evaluation'!$A$56:$J$346,7,0)&amp;""</f>
        <v/>
      </c>
      <c r="I324" s="10" t="str">
        <f>VLOOKUP($A324,'Institution Evaluation'!$A$56:$J$346,8,0)&amp;""</f>
        <v>Minor Importance</v>
      </c>
      <c r="J324" s="10" t="str">
        <f>VLOOKUP($A324,'Institution Evaluation'!$A$56:$J$346,9,0)&amp;""</f>
        <v/>
      </c>
      <c r="K324" s="10">
        <f t="shared" si="65"/>
        <v>5</v>
      </c>
      <c r="L324" s="124">
        <f>IF($E324="Not Scored", "N/A",IF(AND($D324='Auto Responses'!$J$27,$H324=""),"N/A",IF(AND($D324='Auto Responses'!$J$27,$H324='Auto Responses'!$J$7,),1,IF(AND($D324='Auto Responses'!$J$27,$H324='Auto Responses'!$J$8),0,IF($F324=$G324,1,0)))))</f>
        <v>1</v>
      </c>
      <c r="M324" s="10" t="str">
        <f>VLOOKUP($A324,'Institution Evaluation'!$A$56:$J$346,10,0)&amp;""</f>
        <v>FALSE</v>
      </c>
      <c r="N324" s="10">
        <f t="shared" si="66"/>
        <v>0</v>
      </c>
      <c r="O324" s="124">
        <f t="shared" si="67"/>
        <v>5</v>
      </c>
      <c r="P324" s="124">
        <f t="shared" si="68"/>
        <v>5</v>
      </c>
      <c r="Q324" s="124">
        <f t="shared" si="60"/>
        <v>0</v>
      </c>
      <c r="R324" s="124">
        <f t="shared" si="58"/>
        <v>0</v>
      </c>
      <c r="S324" s="124">
        <f t="shared" si="61"/>
        <v>0</v>
      </c>
      <c r="T324" s="124">
        <f t="shared" si="62"/>
        <v>0</v>
      </c>
      <c r="U324" s="124">
        <f t="shared" si="59"/>
        <v>86</v>
      </c>
      <c r="V324" s="124">
        <f t="shared" si="63"/>
        <v>0</v>
      </c>
    </row>
    <row r="325" spans="1:23" ht="56.1">
      <c r="A325" s="10" t="str">
        <f>Questions!$A325</f>
        <v>AIML-06</v>
      </c>
      <c r="B325" s="10" t="str">
        <f t="shared" si="64"/>
        <v>AIML</v>
      </c>
      <c r="C325" s="10" t="str">
        <f>VLOOKUP($A325,Questions!$A$3:$L$333,2,0)&amp;""</f>
        <v>Have you implemented adversarial training or other model defense mechanisms to protect your ML-related features?</v>
      </c>
      <c r="D325" s="10" t="str">
        <f>VLOOKUP($A325,Questions!$A$3:$L$333,11,0)&amp;""</f>
        <v/>
      </c>
      <c r="E325" s="10" t="str">
        <f>VLOOKUP($A325,Questions!$A$3:$L$333,12,0)&amp;""</f>
        <v>AI</v>
      </c>
      <c r="F325" s="10" t="str">
        <f>VLOOKUP($A325,'Institution Evaluation'!$A$56:$J$346,3,0)&amp;""</f>
        <v>No</v>
      </c>
      <c r="G325" s="10" t="str">
        <f>VLOOKUP($A325,'Institution Evaluation'!$A$56:$J$346,6,0)&amp;""</f>
        <v>Yes</v>
      </c>
      <c r="H325" s="10" t="str">
        <f>VLOOKUP($A325,'Institution Evaluation'!$A$56:$J$346,7,0)&amp;""</f>
        <v/>
      </c>
      <c r="I325" s="10" t="str">
        <f>VLOOKUP($A325,'Institution Evaluation'!$A$56:$J$346,8,0)&amp;""</f>
        <v>Minor Importance</v>
      </c>
      <c r="J325" s="10" t="str">
        <f>VLOOKUP($A325,'Institution Evaluation'!$A$56:$J$346,9,0)&amp;""</f>
        <v/>
      </c>
      <c r="K325" s="10">
        <f t="shared" si="65"/>
        <v>5</v>
      </c>
      <c r="L325" s="124">
        <f>IF($E325="Not Scored", "N/A",IF(AND($D325='Auto Responses'!$J$27,$H325=""),"N/A",IF(AND($D325='Auto Responses'!$J$27,$H325='Auto Responses'!$J$7,),1,IF(AND($D325='Auto Responses'!$J$27,$H325='Auto Responses'!$J$8),0,IF($F325=$G325,1,0)))))</f>
        <v>0</v>
      </c>
      <c r="M325" s="10" t="str">
        <f>VLOOKUP($A325,'Institution Evaluation'!$A$56:$J$346,10,0)&amp;""</f>
        <v>FALSE</v>
      </c>
      <c r="N325" s="10">
        <f t="shared" si="66"/>
        <v>0</v>
      </c>
      <c r="O325" s="124">
        <f t="shared" si="67"/>
        <v>5</v>
      </c>
      <c r="P325" s="124">
        <f t="shared" si="68"/>
        <v>0</v>
      </c>
      <c r="Q325" s="124">
        <f t="shared" si="60"/>
        <v>0</v>
      </c>
      <c r="R325" s="124">
        <f t="shared" ref="R325:R333" si="69">R324+Q325</f>
        <v>0</v>
      </c>
      <c r="S325" s="124">
        <f t="shared" si="61"/>
        <v>0</v>
      </c>
      <c r="T325" s="124">
        <f t="shared" si="62"/>
        <v>0</v>
      </c>
      <c r="U325" s="124">
        <f t="shared" ref="U325:U333" si="70">U324+T325</f>
        <v>86</v>
      </c>
      <c r="V325" s="124">
        <f t="shared" si="63"/>
        <v>0</v>
      </c>
    </row>
    <row r="326" spans="1:23" ht="56.1">
      <c r="A326" s="10" t="str">
        <f>Questions!$A326</f>
        <v>AIML-07</v>
      </c>
      <c r="B326" s="10" t="str">
        <f t="shared" si="64"/>
        <v>AIML</v>
      </c>
      <c r="C326" s="10" t="str">
        <f>VLOOKUP($A326,Questions!$A$3:$L$333,2,0)&amp;""</f>
        <v>Do you make your ML model transparent through documentation and log inputs and outputs?</v>
      </c>
      <c r="D326" s="10" t="str">
        <f>VLOOKUP($A326,Questions!$A$3:$L$333,11,0)&amp;""</f>
        <v/>
      </c>
      <c r="E326" s="10" t="str">
        <f>VLOOKUP($A326,Questions!$A$3:$L$333,12,0)&amp;""</f>
        <v>AI</v>
      </c>
      <c r="F326" s="10" t="str">
        <f>VLOOKUP($A326,'Institution Evaluation'!$A$56:$J$346,3,0)&amp;""</f>
        <v>Yes</v>
      </c>
      <c r="G326" s="10" t="str">
        <f>VLOOKUP($A326,'Institution Evaluation'!$A$56:$J$346,6,0)&amp;""</f>
        <v>Yes</v>
      </c>
      <c r="H326" s="10" t="str">
        <f>VLOOKUP($A326,'Institution Evaluation'!$A$56:$J$346,7,0)&amp;""</f>
        <v/>
      </c>
      <c r="I326" s="10" t="str">
        <f>VLOOKUP($A326,'Institution Evaluation'!$A$56:$J$346,8,0)&amp;""</f>
        <v>Minor Importance</v>
      </c>
      <c r="J326" s="10" t="str">
        <f>VLOOKUP($A326,'Institution Evaluation'!$A$56:$J$346,9,0)&amp;""</f>
        <v/>
      </c>
      <c r="K326" s="10">
        <f t="shared" si="65"/>
        <v>5</v>
      </c>
      <c r="L326" s="124">
        <f>IF($E326="Not Scored", "N/A",IF(AND($D326='Auto Responses'!$J$27,$H326=""),"N/A",IF(AND($D326='Auto Responses'!$J$27,$H326='Auto Responses'!$J$7,),1,IF(AND($D326='Auto Responses'!$J$27,$H326='Auto Responses'!$J$8),0,IF($F326=$G326,1,0)))))</f>
        <v>1</v>
      </c>
      <c r="M326" s="10" t="str">
        <f>VLOOKUP($A326,'Institution Evaluation'!$A$56:$J$346,10,0)&amp;""</f>
        <v>FALSE</v>
      </c>
      <c r="N326" s="10">
        <f t="shared" si="66"/>
        <v>0</v>
      </c>
      <c r="O326" s="124">
        <f t="shared" si="67"/>
        <v>5</v>
      </c>
      <c r="P326" s="124">
        <f t="shared" si="68"/>
        <v>5</v>
      </c>
      <c r="Q326" s="124">
        <f t="shared" si="60"/>
        <v>0</v>
      </c>
      <c r="R326" s="124">
        <f t="shared" si="69"/>
        <v>0</v>
      </c>
      <c r="S326" s="124">
        <f t="shared" si="61"/>
        <v>0</v>
      </c>
      <c r="T326" s="124">
        <f t="shared" si="62"/>
        <v>0</v>
      </c>
      <c r="U326" s="124">
        <f t="shared" si="70"/>
        <v>86</v>
      </c>
      <c r="V326" s="124">
        <f t="shared" si="63"/>
        <v>0</v>
      </c>
    </row>
    <row r="327" spans="1:23" ht="56.1">
      <c r="A327" s="10" t="str">
        <f>Questions!$A327</f>
        <v>AIML-08</v>
      </c>
      <c r="B327" s="10" t="str">
        <f t="shared" si="64"/>
        <v>AIML</v>
      </c>
      <c r="C327" s="10" t="str">
        <f>VLOOKUP($A327,Questions!$A$3:$L$333,2,0)&amp;""</f>
        <v>Do you watermark your ML training data?</v>
      </c>
      <c r="D327" s="10" t="str">
        <f>VLOOKUP($A327,Questions!$A$3:$L$333,11,0)&amp;""</f>
        <v/>
      </c>
      <c r="E327" s="10" t="str">
        <f>VLOOKUP($A327,Questions!$A$3:$L$333,12,0)&amp;""</f>
        <v>AI</v>
      </c>
      <c r="F327" s="10" t="str">
        <f>VLOOKUP($A327,'Institution Evaluation'!$A$56:$J$346,3,0)&amp;""</f>
        <v>Yes</v>
      </c>
      <c r="G327" s="10" t="str">
        <f>VLOOKUP($A327,'Institution Evaluation'!$A$56:$J$346,6,0)&amp;""</f>
        <v>Yes</v>
      </c>
      <c r="H327" s="10" t="str">
        <f>VLOOKUP($A327,'Institution Evaluation'!$A$56:$J$346,7,0)&amp;""</f>
        <v/>
      </c>
      <c r="I327" s="10" t="str">
        <f>VLOOKUP($A327,'Institution Evaluation'!$A$56:$J$346,8,0)&amp;""</f>
        <v>Minor Importance</v>
      </c>
      <c r="J327" s="10" t="str">
        <f>VLOOKUP($A327,'Institution Evaluation'!$A$56:$J$346,9,0)&amp;""</f>
        <v/>
      </c>
      <c r="K327" s="10">
        <f t="shared" si="65"/>
        <v>5</v>
      </c>
      <c r="L327" s="124">
        <f>IF($E327="Not Scored", "N/A",IF(AND($D327='Auto Responses'!$J$27,$H327=""),"N/A",IF(AND($D327='Auto Responses'!$J$27,$H327='Auto Responses'!$J$7,),1,IF(AND($D327='Auto Responses'!$J$27,$H327='Auto Responses'!$J$8),0,IF($F327=$G327,1,0)))))</f>
        <v>1</v>
      </c>
      <c r="M327" s="10" t="str">
        <f>VLOOKUP($A327,'Institution Evaluation'!$A$56:$J$346,10,0)&amp;""</f>
        <v>FALSE</v>
      </c>
      <c r="N327" s="10">
        <f t="shared" si="66"/>
        <v>0</v>
      </c>
      <c r="O327" s="124">
        <f t="shared" si="67"/>
        <v>5</v>
      </c>
      <c r="P327" s="124">
        <f t="shared" si="68"/>
        <v>5</v>
      </c>
      <c r="Q327" s="124">
        <f t="shared" si="60"/>
        <v>0</v>
      </c>
      <c r="R327" s="124">
        <f t="shared" si="69"/>
        <v>0</v>
      </c>
      <c r="S327" s="124">
        <f t="shared" si="61"/>
        <v>0</v>
      </c>
      <c r="T327" s="124">
        <f t="shared" si="62"/>
        <v>0</v>
      </c>
      <c r="U327" s="124">
        <f t="shared" si="70"/>
        <v>86</v>
      </c>
      <c r="V327" s="124">
        <f t="shared" si="63"/>
        <v>0</v>
      </c>
    </row>
    <row r="328" spans="1:23" ht="56.1">
      <c r="A328" s="10" t="str">
        <f>Questions!$A328</f>
        <v>AILM-01</v>
      </c>
      <c r="B328" s="10" t="str">
        <f t="shared" si="64"/>
        <v>AILM</v>
      </c>
      <c r="C328" s="10" t="str">
        <f>VLOOKUP($A328,Questions!$A$3:$L$333,2,0)&amp;""</f>
        <v>Do you limit your solution's LLM privileges by default?*</v>
      </c>
      <c r="D328" s="10" t="str">
        <f>VLOOKUP($A328,Questions!$A$3:$L$333,11,0)&amp;""</f>
        <v/>
      </c>
      <c r="E328" s="10" t="str">
        <f>VLOOKUP($A328,Questions!$A$3:$L$333,12,0)&amp;""</f>
        <v>AI</v>
      </c>
      <c r="F328" s="10" t="str">
        <f>VLOOKUP($A328,'Institution Evaluation'!$A$56:$J$346,3,0)&amp;""</f>
        <v>Yes</v>
      </c>
      <c r="G328" s="10" t="str">
        <f>VLOOKUP($A328,'Institution Evaluation'!$A$56:$J$346,6,0)&amp;""</f>
        <v>Yes</v>
      </c>
      <c r="H328" s="10" t="str">
        <f>VLOOKUP($A328,'Institution Evaluation'!$A$56:$J$346,7,0)&amp;""</f>
        <v/>
      </c>
      <c r="I328" s="10" t="str">
        <f>VLOOKUP($A328,'Institution Evaluation'!$A$56:$J$346,8,0)&amp;""</f>
        <v>Critical Importance</v>
      </c>
      <c r="J328" s="10" t="str">
        <f>VLOOKUP($A328,'Institution Evaluation'!$A$56:$J$346,9,0)&amp;""</f>
        <v/>
      </c>
      <c r="K328" s="10">
        <f t="shared" si="65"/>
        <v>20</v>
      </c>
      <c r="L328" s="124">
        <f>IF($E328="Not Scored", "N/A",IF(AND($D328='Auto Responses'!$J$27,$H328=""),"N/A",IF(AND($D328='Auto Responses'!$J$27,$H328='Auto Responses'!$J$7,),1,IF(AND($D328='Auto Responses'!$J$27,$H328='Auto Responses'!$J$8),0,IF($F328=$G328,1,0)))))</f>
        <v>1</v>
      </c>
      <c r="M328" s="10" t="str">
        <f>VLOOKUP($A328,'Institution Evaluation'!$A$56:$J$346,10,0)&amp;""</f>
        <v>FALSE</v>
      </c>
      <c r="N328" s="10">
        <f t="shared" si="66"/>
        <v>1</v>
      </c>
      <c r="O328" s="124">
        <f t="shared" si="67"/>
        <v>20</v>
      </c>
      <c r="P328" s="124">
        <f t="shared" si="68"/>
        <v>20</v>
      </c>
      <c r="Q328" s="124">
        <f t="shared" si="60"/>
        <v>0</v>
      </c>
      <c r="R328" s="124">
        <f t="shared" si="69"/>
        <v>0</v>
      </c>
      <c r="S328" s="124">
        <f t="shared" si="61"/>
        <v>0</v>
      </c>
      <c r="T328" s="124">
        <f t="shared" si="62"/>
        <v>1</v>
      </c>
      <c r="U328" s="124">
        <f t="shared" si="70"/>
        <v>87</v>
      </c>
      <c r="V328" s="124">
        <f t="shared" si="63"/>
        <v>87</v>
      </c>
    </row>
    <row r="329" spans="1:23" ht="56.1">
      <c r="A329" s="10" t="str">
        <f>Questions!$A329</f>
        <v>AILM-02</v>
      </c>
      <c r="B329" s="10" t="str">
        <f t="shared" si="64"/>
        <v>AILM</v>
      </c>
      <c r="C329" s="10" t="str">
        <f>VLOOKUP($A329,Questions!$A$3:$L$333,2,0)&amp;""</f>
        <v>Is your LLM training data vetted, validated, and verified before training the solution's AI model?*</v>
      </c>
      <c r="D329" s="10" t="str">
        <f>VLOOKUP($A329,Questions!$A$3:$L$333,11,0)&amp;""</f>
        <v/>
      </c>
      <c r="E329" s="10" t="str">
        <f>VLOOKUP($A329,Questions!$A$3:$L$333,12,0)&amp;""</f>
        <v>AI</v>
      </c>
      <c r="F329" s="10" t="str">
        <f>VLOOKUP($A329,'Institution Evaluation'!$A$56:$J$346,3,0)&amp;""</f>
        <v>Yes</v>
      </c>
      <c r="G329" s="10" t="str">
        <f>VLOOKUP($A329,'Institution Evaluation'!$A$56:$J$346,6,0)&amp;""</f>
        <v>Yes</v>
      </c>
      <c r="H329" s="10" t="str">
        <f>VLOOKUP($A329,'Institution Evaluation'!$A$56:$J$346,7,0)&amp;""</f>
        <v/>
      </c>
      <c r="I329" s="10" t="str">
        <f>VLOOKUP($A329,'Institution Evaluation'!$A$56:$J$346,8,0)&amp;""</f>
        <v>Critical Importance</v>
      </c>
      <c r="J329" s="10" t="str">
        <f>VLOOKUP($A329,'Institution Evaluation'!$A$56:$J$346,9,0)&amp;""</f>
        <v/>
      </c>
      <c r="K329" s="10">
        <f t="shared" si="65"/>
        <v>20</v>
      </c>
      <c r="L329" s="124">
        <f>IF($E329="Not Scored", "N/A",IF(AND($D329='Auto Responses'!$J$27,$H329=""),"N/A",IF(AND($D329='Auto Responses'!$J$27,$H329='Auto Responses'!$J$7,),1,IF(AND($D329='Auto Responses'!$J$27,$H329='Auto Responses'!$J$8),0,IF($F329=$G329,1,0)))))</f>
        <v>1</v>
      </c>
      <c r="M329" s="10" t="str">
        <f>VLOOKUP($A329,'Institution Evaluation'!$A$56:$J$346,10,0)&amp;""</f>
        <v>FALSE</v>
      </c>
      <c r="N329" s="10">
        <f t="shared" si="66"/>
        <v>1</v>
      </c>
      <c r="O329" s="124">
        <f t="shared" si="67"/>
        <v>20</v>
      </c>
      <c r="P329" s="124">
        <f t="shared" si="68"/>
        <v>20</v>
      </c>
      <c r="Q329" s="124">
        <f t="shared" si="60"/>
        <v>0</v>
      </c>
      <c r="R329" s="124">
        <f t="shared" si="69"/>
        <v>0</v>
      </c>
      <c r="S329" s="124">
        <f t="shared" si="61"/>
        <v>0</v>
      </c>
      <c r="T329" s="124">
        <f t="shared" si="62"/>
        <v>1</v>
      </c>
      <c r="U329" s="124">
        <f t="shared" si="70"/>
        <v>88</v>
      </c>
      <c r="V329" s="124">
        <f t="shared" si="63"/>
        <v>88</v>
      </c>
    </row>
    <row r="330" spans="1:23" ht="56.1">
      <c r="A330" s="10" t="str">
        <f>Questions!$A330</f>
        <v>AILM-03</v>
      </c>
      <c r="B330" s="10" t="str">
        <f t="shared" si="64"/>
        <v>AILM</v>
      </c>
      <c r="C330" s="10" t="str">
        <f>VLOOKUP($A330,Questions!$A$3:$L$333,2,0)&amp;""</f>
        <v>Do any actions taken by your solution's LLM features or plugins require human intervention?*</v>
      </c>
      <c r="D330" s="10" t="str">
        <f>VLOOKUP($A330,Questions!$A$3:$L$333,11,0)&amp;""</f>
        <v/>
      </c>
      <c r="E330" s="10" t="str">
        <f>VLOOKUP($A330,Questions!$A$3:$L$333,12,0)&amp;""</f>
        <v>AI</v>
      </c>
      <c r="F330" s="10" t="str">
        <f>VLOOKUP($A330,'Institution Evaluation'!$A$56:$J$346,3,0)&amp;""</f>
        <v>Yes</v>
      </c>
      <c r="G330" s="10" t="str">
        <f>VLOOKUP($A330,'Institution Evaluation'!$A$56:$J$346,6,0)&amp;""</f>
        <v>Yes</v>
      </c>
      <c r="H330" s="10" t="str">
        <f>VLOOKUP($A330,'Institution Evaluation'!$A$56:$J$346,7,0)&amp;""</f>
        <v/>
      </c>
      <c r="I330" s="10" t="str">
        <f>VLOOKUP($A330,'Institution Evaluation'!$A$56:$J$346,8,0)&amp;""</f>
        <v>Critical Importance</v>
      </c>
      <c r="J330" s="10" t="str">
        <f>VLOOKUP($A330,'Institution Evaluation'!$A$56:$J$346,9,0)&amp;""</f>
        <v/>
      </c>
      <c r="K330" s="10">
        <f t="shared" si="65"/>
        <v>20</v>
      </c>
      <c r="L330" s="124">
        <f>IF($E330="Not Scored", "N/A",IF(AND($D330='Auto Responses'!$J$27,$H330=""),"N/A",IF(AND($D330='Auto Responses'!$J$27,$H330='Auto Responses'!$J$7,),1,IF(AND($D330='Auto Responses'!$J$27,$H330='Auto Responses'!$J$8),0,IF($F330=$G330,1,0)))))</f>
        <v>1</v>
      </c>
      <c r="M330" s="10" t="str">
        <f>VLOOKUP($A330,'Institution Evaluation'!$A$56:$J$346,10,0)&amp;""</f>
        <v>FALSE</v>
      </c>
      <c r="N330" s="10">
        <f t="shared" si="66"/>
        <v>1</v>
      </c>
      <c r="O330" s="124">
        <f t="shared" si="67"/>
        <v>20</v>
      </c>
      <c r="P330" s="124">
        <f t="shared" si="68"/>
        <v>20</v>
      </c>
      <c r="Q330" s="124">
        <f t="shared" si="60"/>
        <v>0</v>
      </c>
      <c r="R330" s="124">
        <f t="shared" si="69"/>
        <v>0</v>
      </c>
      <c r="S330" s="124">
        <f t="shared" si="61"/>
        <v>0</v>
      </c>
      <c r="T330" s="124">
        <f t="shared" si="62"/>
        <v>1</v>
      </c>
      <c r="U330" s="124">
        <f t="shared" si="70"/>
        <v>89</v>
      </c>
      <c r="V330" s="124">
        <f t="shared" si="63"/>
        <v>89</v>
      </c>
    </row>
    <row r="331" spans="1:23" ht="56.1">
      <c r="A331" s="10" t="str">
        <f>Questions!$A331</f>
        <v>AILM-04</v>
      </c>
      <c r="B331" s="10" t="str">
        <f t="shared" si="64"/>
        <v>AILM</v>
      </c>
      <c r="C331" s="10" t="str">
        <f>VLOOKUP($A331,Questions!$A$3:$L$333,2,0)&amp;""</f>
        <v>Do you limit multiple LLM model plugins being called as part of a single input?*</v>
      </c>
      <c r="D331" s="10" t="str">
        <f>VLOOKUP($A331,Questions!$A$3:$L$333,11,0)&amp;""</f>
        <v/>
      </c>
      <c r="E331" s="10" t="str">
        <f>VLOOKUP($A331,Questions!$A$3:$L$333,12,0)&amp;""</f>
        <v>AI</v>
      </c>
      <c r="F331" s="10" t="str">
        <f>VLOOKUP($A331,'Institution Evaluation'!$A$56:$J$346,3,0)&amp;""</f>
        <v>Yes</v>
      </c>
      <c r="G331" s="10" t="str">
        <f>VLOOKUP($A331,'Institution Evaluation'!$A$56:$J$346,6,0)&amp;""</f>
        <v>Yes</v>
      </c>
      <c r="H331" s="10" t="str">
        <f>VLOOKUP($A331,'Institution Evaluation'!$A$56:$J$346,7,0)&amp;""</f>
        <v/>
      </c>
      <c r="I331" s="10" t="str">
        <f>VLOOKUP($A331,'Institution Evaluation'!$A$56:$J$346,8,0)&amp;""</f>
        <v>Critical Importance</v>
      </c>
      <c r="J331" s="10" t="str">
        <f>VLOOKUP($A331,'Institution Evaluation'!$A$56:$J$346,9,0)&amp;""</f>
        <v/>
      </c>
      <c r="K331" s="10">
        <f t="shared" si="65"/>
        <v>20</v>
      </c>
      <c r="L331" s="124">
        <f>IF($E331="Not Scored", "N/A",IF(AND($D331='Auto Responses'!$J$27,$H331=""),"N/A",IF(AND($D331='Auto Responses'!$J$27,$H331='Auto Responses'!$J$7,),1,IF(AND($D331='Auto Responses'!$J$27,$H331='Auto Responses'!$J$8),0,IF($F331=$G331,1,0)))))</f>
        <v>1</v>
      </c>
      <c r="M331" s="10" t="str">
        <f>VLOOKUP($A331,'Institution Evaluation'!$A$56:$J$346,10,0)&amp;""</f>
        <v>FALSE</v>
      </c>
      <c r="N331" s="10">
        <f t="shared" si="66"/>
        <v>1</v>
      </c>
      <c r="O331" s="124">
        <f t="shared" si="67"/>
        <v>20</v>
      </c>
      <c r="P331" s="124">
        <f t="shared" si="68"/>
        <v>20</v>
      </c>
      <c r="Q331" s="124">
        <f t="shared" si="60"/>
        <v>0</v>
      </c>
      <c r="R331" s="124">
        <f t="shared" si="69"/>
        <v>0</v>
      </c>
      <c r="S331" s="124">
        <f t="shared" si="61"/>
        <v>0</v>
      </c>
      <c r="T331" s="124">
        <f t="shared" si="62"/>
        <v>1</v>
      </c>
      <c r="U331" s="124">
        <f t="shared" si="70"/>
        <v>90</v>
      </c>
      <c r="V331" s="124">
        <f t="shared" si="63"/>
        <v>90</v>
      </c>
    </row>
    <row r="332" spans="1:23" ht="56.1">
      <c r="A332" s="10" t="str">
        <f>Questions!$A332</f>
        <v>AILM-05</v>
      </c>
      <c r="B332" s="10" t="str">
        <f t="shared" si="64"/>
        <v>AILM</v>
      </c>
      <c r="C332" s="10" t="str">
        <f>VLOOKUP($A332,Questions!$A$3:$L$333,2,0)&amp;""</f>
        <v>Do you limit your solution's LLM resource use per request, per step, and per action?</v>
      </c>
      <c r="D332" s="10" t="str">
        <f>VLOOKUP($A332,Questions!$A$3:$L$333,11,0)&amp;""</f>
        <v/>
      </c>
      <c r="E332" s="10" t="str">
        <f>VLOOKUP($A332,Questions!$A$3:$L$333,12,0)&amp;""</f>
        <v>AI</v>
      </c>
      <c r="F332" s="10" t="str">
        <f>VLOOKUP($A332,'Institution Evaluation'!$A$56:$J$346,3,0)&amp;""</f>
        <v>No</v>
      </c>
      <c r="G332" s="10" t="str">
        <f>VLOOKUP($A332,'Institution Evaluation'!$A$56:$J$346,6,0)&amp;""</f>
        <v>Yes</v>
      </c>
      <c r="H332" s="10" t="str">
        <f>VLOOKUP($A332,'Institution Evaluation'!$A$56:$J$346,7,0)&amp;""</f>
        <v/>
      </c>
      <c r="I332" s="10" t="str">
        <f>VLOOKUP($A332,'Institution Evaluation'!$A$56:$J$346,8,0)&amp;""</f>
        <v>Standard Importance</v>
      </c>
      <c r="J332" s="10" t="str">
        <f>VLOOKUP($A332,'Institution Evaluation'!$A$56:$J$346,9,0)&amp;""</f>
        <v/>
      </c>
      <c r="K332" s="10">
        <f t="shared" si="65"/>
        <v>10</v>
      </c>
      <c r="L332" s="124">
        <f>IF($E332="Not Scored", "N/A",IF(AND($D332='Auto Responses'!$J$27,$H332=""),"N/A",IF(AND($D332='Auto Responses'!$J$27,$H332='Auto Responses'!$J$7,),1,IF(AND($D332='Auto Responses'!$J$27,$H332='Auto Responses'!$J$8),0,IF($F332=$G332,1,0)))))</f>
        <v>0</v>
      </c>
      <c r="M332" s="10" t="str">
        <f>VLOOKUP($A332,'Institution Evaluation'!$A$56:$J$346,10,0)&amp;""</f>
        <v>FALSE</v>
      </c>
      <c r="N332" s="10">
        <f t="shared" si="66"/>
        <v>0</v>
      </c>
      <c r="O332" s="124">
        <f t="shared" si="67"/>
        <v>10</v>
      </c>
      <c r="P332" s="124">
        <f t="shared" si="68"/>
        <v>0</v>
      </c>
      <c r="Q332" s="124">
        <f t="shared" si="60"/>
        <v>0</v>
      </c>
      <c r="R332" s="124">
        <f t="shared" si="69"/>
        <v>0</v>
      </c>
      <c r="S332" s="124">
        <f t="shared" si="61"/>
        <v>0</v>
      </c>
      <c r="T332" s="124">
        <f t="shared" si="62"/>
        <v>0</v>
      </c>
      <c r="U332" s="124">
        <f t="shared" si="70"/>
        <v>90</v>
      </c>
      <c r="V332" s="124">
        <f t="shared" si="63"/>
        <v>0</v>
      </c>
    </row>
    <row r="333" spans="1:23" ht="36" customHeight="1">
      <c r="A333" s="10" t="str">
        <f>Questions!$A333</f>
        <v>AILM-06</v>
      </c>
      <c r="B333" s="10" t="str">
        <f t="shared" si="64"/>
        <v>AILM</v>
      </c>
      <c r="C333" s="10" t="str">
        <f>VLOOKUP($A333,Questions!$A$3:$L$333,2,0)&amp;""</f>
        <v>Do you leverage LLM model tuning or other model validation mechanisms?</v>
      </c>
      <c r="D333" s="10" t="str">
        <f>VLOOKUP($A333,Questions!$A$3:$L$333,11,0)&amp;""</f>
        <v/>
      </c>
      <c r="E333" s="10" t="str">
        <f>VLOOKUP($A333,Questions!$A$3:$L$333,12,0)&amp;""</f>
        <v>AI</v>
      </c>
      <c r="F333" s="10" t="str">
        <f>VLOOKUP($A333,'Institution Evaluation'!$A$56:$J$346,3,0)&amp;""</f>
        <v>Yes</v>
      </c>
      <c r="G333" s="10" t="str">
        <f>VLOOKUP($A333,'Institution Evaluation'!$A$56:$J$346,6,0)&amp;""</f>
        <v>Yes</v>
      </c>
      <c r="H333" s="10" t="str">
        <f>VLOOKUP($A333,'Institution Evaluation'!$A$56:$J$346,7,0)&amp;""</f>
        <v/>
      </c>
      <c r="I333" s="10" t="str">
        <f>VLOOKUP($A333,'Institution Evaluation'!$A$56:$J$346,8,0)&amp;""</f>
        <v>Standard Importance</v>
      </c>
      <c r="J333" s="10" t="str">
        <f>VLOOKUP($A333,'Institution Evaluation'!$A$56:$J$346,9,0)&amp;""</f>
        <v/>
      </c>
      <c r="K333" s="10">
        <f t="shared" si="65"/>
        <v>10</v>
      </c>
      <c r="L333" s="124">
        <f>IF($E333="Not Scored", "N/A",IF(AND($D333='Auto Responses'!$J$27,$H333=""),"N/A",IF(AND($D333='Auto Responses'!$J$27,$H333='Auto Responses'!$J$7,),1,IF(AND($D333='Auto Responses'!$J$27,$H333='Auto Responses'!$J$8),0,IF($F333=$G333,1,0)))))</f>
        <v>1</v>
      </c>
      <c r="M333" s="10" t="str">
        <f>VLOOKUP($A333,'Institution Evaluation'!$A$56:$J$346,10,0)&amp;""</f>
        <v>FALSE</v>
      </c>
      <c r="N333" s="10">
        <f t="shared" si="66"/>
        <v>0</v>
      </c>
      <c r="O333" s="124">
        <f t="shared" si="67"/>
        <v>10</v>
      </c>
      <c r="P333" s="124">
        <f t="shared" si="68"/>
        <v>10</v>
      </c>
      <c r="Q333" s="124">
        <f t="shared" si="60"/>
        <v>0</v>
      </c>
      <c r="R333" s="124">
        <f t="shared" si="69"/>
        <v>0</v>
      </c>
      <c r="S333" s="124">
        <f t="shared" si="61"/>
        <v>0</v>
      </c>
      <c r="T333" s="124">
        <f t="shared" si="62"/>
        <v>0</v>
      </c>
      <c r="U333" s="124">
        <f t="shared" si="70"/>
        <v>90</v>
      </c>
      <c r="V333" s="124">
        <f t="shared" si="63"/>
        <v>0</v>
      </c>
      <c r="W333" s="269" t="s">
        <v>133</v>
      </c>
    </row>
    <row r="334" spans="1:23" ht="15.6" thickBot="1">
      <c r="A334" s="9"/>
      <c r="B334" s="9"/>
      <c r="C334" s="9"/>
      <c r="D334" s="9"/>
      <c r="E334" s="9"/>
      <c r="F334" s="9"/>
      <c r="G334" s="9"/>
      <c r="H334" s="9"/>
      <c r="I334" s="9"/>
      <c r="J334" s="9"/>
      <c r="K334" s="9"/>
    </row>
    <row r="335" spans="1:23" ht="15.6" thickBot="1">
      <c r="A335" s="9"/>
      <c r="B335" s="9"/>
      <c r="C335" s="9"/>
      <c r="D335" s="9"/>
      <c r="E335" s="9"/>
      <c r="F335" s="9"/>
      <c r="G335" s="9"/>
      <c r="H335" s="9"/>
      <c r="I335" s="9"/>
      <c r="J335" s="9"/>
      <c r="K335" s="9"/>
      <c r="Q335" s="179">
        <f>SUM($Q3:$Q334)</f>
        <v>0</v>
      </c>
      <c r="R335" s="180"/>
      <c r="S335" s="180"/>
      <c r="T335" s="181">
        <f>SUM($T3:$T334)</f>
        <v>90</v>
      </c>
    </row>
    <row r="336" spans="1:23">
      <c r="A336" s="269" t="s">
        <v>1781</v>
      </c>
      <c r="B336" s="9"/>
      <c r="C336" s="9"/>
      <c r="D336" s="9"/>
      <c r="E336" s="9"/>
      <c r="F336" s="9"/>
      <c r="G336" s="9"/>
      <c r="H336" s="9"/>
      <c r="I336" s="9"/>
      <c r="J336" s="9"/>
      <c r="K336" s="9"/>
    </row>
    <row r="337" spans="1:11" hidden="1">
      <c r="A337" s="9"/>
      <c r="B337" s="9"/>
      <c r="C337" s="9"/>
      <c r="D337" s="9"/>
      <c r="E337" s="9"/>
      <c r="F337" s="9"/>
      <c r="G337" s="9"/>
      <c r="H337" s="9"/>
      <c r="I337" s="9"/>
      <c r="J337" s="9"/>
      <c r="K337" s="9"/>
    </row>
    <row r="338" spans="1:11" hidden="1">
      <c r="A338" s="9"/>
      <c r="B338" s="9"/>
      <c r="C338" s="9"/>
      <c r="D338" s="9"/>
      <c r="E338" s="9"/>
      <c r="F338" s="9"/>
      <c r="G338" s="9"/>
      <c r="H338" s="9"/>
      <c r="I338" s="9"/>
      <c r="J338" s="9"/>
      <c r="K338" s="9"/>
    </row>
    <row r="339" spans="1:11" hidden="1">
      <c r="A339" s="9"/>
      <c r="B339" s="9"/>
      <c r="C339" s="9"/>
      <c r="D339" s="9"/>
      <c r="E339" s="9"/>
      <c r="F339" s="9"/>
      <c r="G339" s="9"/>
      <c r="H339" s="9"/>
      <c r="I339" s="9"/>
      <c r="J339" s="9"/>
      <c r="K339" s="9"/>
    </row>
    <row r="340" spans="1:11" hidden="1">
      <c r="A340" s="9"/>
      <c r="B340" s="9"/>
      <c r="C340" s="9"/>
      <c r="D340" s="9"/>
      <c r="E340" s="9"/>
      <c r="F340" s="9"/>
      <c r="G340" s="9"/>
      <c r="H340" s="9"/>
      <c r="I340" s="9"/>
      <c r="J340" s="9"/>
      <c r="K340" s="9"/>
    </row>
    <row r="341" spans="1:11" hidden="1">
      <c r="A341" s="9"/>
      <c r="B341" s="9"/>
      <c r="C341" s="9"/>
      <c r="D341" s="9"/>
      <c r="E341" s="9"/>
      <c r="F341" s="9"/>
      <c r="G341" s="9"/>
      <c r="H341" s="9"/>
      <c r="I341" s="9"/>
      <c r="J341" s="9"/>
      <c r="K341" s="9"/>
    </row>
    <row r="342" spans="1:11" hidden="1">
      <c r="A342" s="9"/>
      <c r="B342" s="9"/>
      <c r="C342" s="9"/>
      <c r="D342" s="9"/>
      <c r="E342" s="9"/>
      <c r="F342" s="9"/>
      <c r="G342" s="9"/>
      <c r="H342" s="9"/>
      <c r="I342" s="9"/>
      <c r="J342" s="9"/>
      <c r="K342" s="9"/>
    </row>
    <row r="343" spans="1:11" hidden="1">
      <c r="A343" s="9"/>
      <c r="B343" s="9"/>
      <c r="C343" s="9"/>
      <c r="D343" s="9"/>
      <c r="E343" s="9"/>
      <c r="F343" s="9"/>
      <c r="G343" s="9"/>
      <c r="H343" s="9"/>
      <c r="I343" s="9"/>
      <c r="J343" s="9"/>
      <c r="K343" s="9"/>
    </row>
    <row r="344" spans="1:11" hidden="1">
      <c r="A344" s="9"/>
      <c r="B344" s="9"/>
      <c r="C344" s="9"/>
      <c r="D344" s="9"/>
      <c r="E344" s="9"/>
      <c r="F344" s="9"/>
      <c r="G344" s="9"/>
      <c r="H344" s="9"/>
      <c r="I344" s="9"/>
      <c r="J344" s="9"/>
      <c r="K344" s="9"/>
    </row>
    <row r="345" spans="1:11" hidden="1">
      <c r="A345" s="9"/>
      <c r="B345" s="9"/>
      <c r="C345" s="9"/>
      <c r="D345" s="9"/>
      <c r="E345" s="9"/>
      <c r="F345" s="9"/>
      <c r="G345" s="9"/>
      <c r="H345" s="9"/>
      <c r="I345" s="9"/>
      <c r="J345" s="9"/>
      <c r="K345" s="9"/>
    </row>
    <row r="346" spans="1:11" hidden="1">
      <c r="A346" s="9"/>
      <c r="B346" s="9"/>
      <c r="C346" s="9"/>
      <c r="D346" s="9"/>
      <c r="E346" s="9"/>
      <c r="F346" s="9"/>
      <c r="G346" s="9"/>
      <c r="H346" s="9"/>
      <c r="I346" s="9"/>
      <c r="J346" s="9"/>
      <c r="K346" s="9"/>
    </row>
    <row r="347" spans="1:11" hidden="1">
      <c r="A347" s="9"/>
      <c r="B347" s="9"/>
      <c r="C347" s="9"/>
      <c r="D347" s="9"/>
      <c r="E347" s="9"/>
      <c r="F347" s="9"/>
      <c r="G347" s="9"/>
      <c r="H347" s="9"/>
      <c r="I347" s="9"/>
      <c r="J347" s="9"/>
      <c r="K347" s="9"/>
    </row>
    <row r="348" spans="1:11" hidden="1">
      <c r="A348" s="9"/>
      <c r="B348" s="9"/>
      <c r="C348" s="9"/>
      <c r="D348" s="9"/>
      <c r="E348" s="9"/>
      <c r="F348" s="9"/>
      <c r="G348" s="9"/>
      <c r="H348" s="9"/>
      <c r="I348" s="9"/>
      <c r="J348" s="9"/>
      <c r="K348" s="9"/>
    </row>
    <row r="349" spans="1:11" hidden="1">
      <c r="A349" s="9"/>
      <c r="B349" s="9"/>
      <c r="C349" s="9"/>
      <c r="D349" s="9"/>
      <c r="E349" s="9"/>
      <c r="F349" s="9"/>
      <c r="G349" s="9"/>
      <c r="H349" s="9"/>
      <c r="I349" s="9"/>
      <c r="J349" s="9"/>
      <c r="K349" s="9"/>
    </row>
    <row r="350" spans="1:11" hidden="1">
      <c r="A350" s="9"/>
      <c r="B350" s="9"/>
      <c r="C350" s="9"/>
      <c r="D350" s="9"/>
      <c r="E350" s="9"/>
      <c r="F350" s="9"/>
      <c r="G350" s="9"/>
      <c r="H350" s="9"/>
      <c r="I350" s="9"/>
      <c r="J350" s="9"/>
      <c r="K350" s="9"/>
    </row>
    <row r="351" spans="1:11" hidden="1">
      <c r="A351" s="9"/>
      <c r="B351" s="9"/>
      <c r="C351" s="9"/>
      <c r="D351" s="9"/>
      <c r="E351" s="9"/>
      <c r="F351" s="9"/>
      <c r="G351" s="9"/>
      <c r="H351" s="9"/>
      <c r="I351" s="9"/>
      <c r="J351" s="9"/>
      <c r="K351" s="9"/>
    </row>
    <row r="352" spans="1:11" hidden="1">
      <c r="A352" s="9"/>
      <c r="B352" s="9"/>
      <c r="C352" s="9"/>
      <c r="D352" s="9"/>
      <c r="E352" s="9"/>
      <c r="F352" s="9"/>
      <c r="G352" s="9"/>
      <c r="H352" s="9"/>
      <c r="I352" s="9"/>
      <c r="J352" s="9"/>
      <c r="K352" s="9"/>
    </row>
    <row r="353" spans="1:11" hidden="1">
      <c r="A353" s="9"/>
      <c r="B353" s="9"/>
      <c r="C353" s="9"/>
      <c r="D353" s="9"/>
      <c r="E353" s="9"/>
      <c r="F353" s="9"/>
      <c r="G353" s="9"/>
      <c r="H353" s="9"/>
      <c r="I353" s="9"/>
      <c r="J353" s="9"/>
      <c r="K353" s="9"/>
    </row>
    <row r="354" spans="1:11" hidden="1">
      <c r="A354" s="9"/>
      <c r="B354" s="9"/>
      <c r="C354" s="9"/>
      <c r="D354" s="9"/>
      <c r="E354" s="9"/>
      <c r="F354" s="9"/>
      <c r="G354" s="9"/>
      <c r="H354" s="9"/>
      <c r="I354" s="9"/>
      <c r="J354" s="9"/>
      <c r="K354" s="9"/>
    </row>
    <row r="355" spans="1:11" hidden="1">
      <c r="A355" s="9"/>
      <c r="B355" s="9"/>
      <c r="C355" s="9"/>
      <c r="D355" s="9"/>
      <c r="E355" s="9"/>
      <c r="F355" s="9"/>
      <c r="G355" s="9"/>
      <c r="H355" s="9"/>
      <c r="I355" s="9"/>
      <c r="J355" s="9"/>
      <c r="K355" s="9"/>
    </row>
    <row r="356" spans="1:11" hidden="1">
      <c r="A356" s="9"/>
      <c r="B356" s="9"/>
      <c r="C356" s="9"/>
      <c r="D356" s="9"/>
      <c r="E356" s="9"/>
      <c r="F356" s="9"/>
      <c r="G356" s="9"/>
      <c r="H356" s="9"/>
      <c r="I356" s="9"/>
      <c r="J356" s="9"/>
      <c r="K356" s="9"/>
    </row>
    <row r="357" spans="1:11" hidden="1">
      <c r="A357" s="9"/>
      <c r="B357" s="9"/>
      <c r="C357" s="9"/>
      <c r="D357" s="9"/>
      <c r="E357" s="9"/>
      <c r="F357" s="9"/>
      <c r="G357" s="9"/>
      <c r="H357" s="9"/>
      <c r="I357" s="9"/>
      <c r="J357" s="9"/>
      <c r="K357" s="9"/>
    </row>
    <row r="358" spans="1:11" hidden="1">
      <c r="A358" s="9"/>
      <c r="B358" s="9"/>
      <c r="C358" s="9"/>
      <c r="D358" s="9"/>
      <c r="E358" s="9"/>
      <c r="F358" s="9"/>
      <c r="G358" s="9"/>
      <c r="H358" s="9"/>
      <c r="I358" s="9"/>
      <c r="J358" s="9"/>
      <c r="K358" s="9"/>
    </row>
    <row r="359" spans="1:11" hidden="1">
      <c r="A359" s="9"/>
      <c r="B359" s="9"/>
      <c r="C359" s="9"/>
      <c r="D359" s="9"/>
      <c r="E359" s="9"/>
      <c r="F359" s="9"/>
      <c r="G359" s="9"/>
      <c r="H359" s="9"/>
      <c r="I359" s="9"/>
      <c r="J359" s="9"/>
      <c r="K359" s="9"/>
    </row>
    <row r="360" spans="1:11" hidden="1">
      <c r="A360" s="9"/>
      <c r="B360" s="9"/>
      <c r="C360" s="9"/>
      <c r="D360" s="9"/>
      <c r="E360" s="9"/>
      <c r="F360" s="9"/>
      <c r="G360" s="9"/>
      <c r="H360" s="9"/>
      <c r="I360" s="9"/>
      <c r="J360" s="9"/>
      <c r="K360" s="9"/>
    </row>
    <row r="361" spans="1:11" hidden="1">
      <c r="A361" s="9"/>
      <c r="B361" s="9"/>
      <c r="C361" s="9"/>
      <c r="D361" s="9"/>
      <c r="E361" s="9"/>
      <c r="F361" s="9"/>
      <c r="G361" s="9"/>
      <c r="H361" s="9"/>
      <c r="I361" s="9"/>
      <c r="J361" s="9"/>
      <c r="K361" s="9"/>
    </row>
    <row r="362" spans="1:11" hidden="1">
      <c r="A362" s="9"/>
      <c r="B362" s="9"/>
      <c r="C362" s="9"/>
      <c r="D362" s="9"/>
      <c r="E362" s="9"/>
      <c r="F362" s="9"/>
      <c r="G362" s="9"/>
      <c r="H362" s="9"/>
      <c r="I362" s="9"/>
      <c r="J362" s="9"/>
      <c r="K362" s="9"/>
    </row>
    <row r="363" spans="1:11" hidden="1">
      <c r="A363" s="9"/>
      <c r="B363" s="9"/>
      <c r="C363" s="9"/>
      <c r="D363" s="9"/>
      <c r="E363" s="9"/>
      <c r="F363" s="9"/>
      <c r="G363" s="9"/>
      <c r="H363" s="9"/>
      <c r="I363" s="9"/>
      <c r="J363" s="9"/>
      <c r="K363" s="9"/>
    </row>
    <row r="364" spans="1:11" hidden="1">
      <c r="A364" s="9"/>
      <c r="B364" s="9"/>
      <c r="C364" s="9"/>
      <c r="D364" s="9"/>
      <c r="E364" s="9"/>
      <c r="F364" s="9"/>
      <c r="G364" s="9"/>
      <c r="H364" s="9"/>
      <c r="I364" s="9"/>
      <c r="J364" s="9"/>
      <c r="K364" s="9"/>
    </row>
    <row r="365" spans="1:11" hidden="1">
      <c r="A365" s="9"/>
      <c r="B365" s="9"/>
      <c r="C365" s="9"/>
      <c r="D365" s="9"/>
      <c r="E365" s="9"/>
      <c r="F365" s="9"/>
      <c r="G365" s="9"/>
      <c r="H365" s="9"/>
      <c r="I365" s="9"/>
      <c r="J365" s="9"/>
      <c r="K365" s="9"/>
    </row>
    <row r="366" spans="1:11" hidden="1">
      <c r="A366" s="9"/>
      <c r="B366" s="9"/>
      <c r="C366" s="9"/>
      <c r="D366" s="9"/>
      <c r="E366" s="9"/>
      <c r="F366" s="9"/>
      <c r="G366" s="9"/>
      <c r="H366" s="9"/>
      <c r="I366" s="9"/>
      <c r="J366" s="9"/>
      <c r="K366" s="9"/>
    </row>
    <row r="367" spans="1:11" hidden="1">
      <c r="A367" s="9"/>
      <c r="B367" s="9"/>
      <c r="C367" s="9"/>
      <c r="D367" s="9"/>
      <c r="E367" s="9"/>
      <c r="F367" s="9"/>
      <c r="G367" s="9"/>
      <c r="H367" s="9"/>
      <c r="I367" s="9"/>
      <c r="J367" s="9"/>
      <c r="K367" s="9"/>
    </row>
    <row r="368" spans="1:11" hidden="1">
      <c r="A368" s="9"/>
      <c r="B368" s="9"/>
      <c r="C368" s="9"/>
      <c r="D368" s="9"/>
      <c r="E368" s="9"/>
      <c r="F368" s="9"/>
      <c r="G368" s="9"/>
      <c r="H368" s="9"/>
      <c r="I368" s="9"/>
      <c r="J368" s="9"/>
      <c r="K368" s="9"/>
    </row>
    <row r="369" spans="1:11" hidden="1">
      <c r="A369" s="9"/>
      <c r="B369" s="9"/>
      <c r="C369" s="9"/>
      <c r="D369" s="9"/>
      <c r="E369" s="9"/>
      <c r="F369" s="9"/>
      <c r="G369" s="9"/>
      <c r="H369" s="9"/>
      <c r="I369" s="9"/>
      <c r="J369" s="9"/>
      <c r="K369" s="9"/>
    </row>
    <row r="370" spans="1:11" hidden="1">
      <c r="A370" s="9"/>
      <c r="B370" s="9"/>
      <c r="C370" s="9"/>
      <c r="D370" s="9"/>
      <c r="E370" s="9"/>
      <c r="F370" s="9"/>
      <c r="G370" s="9"/>
      <c r="H370" s="9"/>
      <c r="I370" s="9"/>
      <c r="J370" s="9"/>
      <c r="K370" s="9"/>
    </row>
    <row r="371" spans="1:11" hidden="1">
      <c r="A371" s="9"/>
      <c r="B371" s="9"/>
      <c r="C371" s="9"/>
      <c r="D371" s="9"/>
      <c r="E371" s="9"/>
      <c r="F371" s="9"/>
      <c r="G371" s="9"/>
      <c r="H371" s="9"/>
      <c r="I371" s="9"/>
      <c r="J371" s="9"/>
      <c r="K371" s="9"/>
    </row>
    <row r="372" spans="1:11" hidden="1">
      <c r="A372" s="9"/>
      <c r="B372" s="9"/>
      <c r="C372" s="9"/>
      <c r="D372" s="9"/>
      <c r="E372" s="9"/>
      <c r="F372" s="9"/>
      <c r="G372" s="9"/>
      <c r="H372" s="9"/>
      <c r="I372" s="9"/>
      <c r="J372" s="9"/>
      <c r="K372" s="9"/>
    </row>
    <row r="373" spans="1:11" hidden="1">
      <c r="A373" s="9"/>
      <c r="B373" s="9"/>
      <c r="C373" s="9"/>
      <c r="D373" s="9"/>
      <c r="E373" s="9"/>
      <c r="F373" s="9"/>
      <c r="G373" s="9"/>
      <c r="H373" s="9"/>
      <c r="I373" s="9"/>
      <c r="J373" s="9"/>
      <c r="K373" s="9"/>
    </row>
    <row r="374" spans="1:11" hidden="1">
      <c r="A374" s="9"/>
      <c r="B374" s="9"/>
      <c r="C374" s="9"/>
      <c r="D374" s="9"/>
      <c r="E374" s="9"/>
      <c r="F374" s="9"/>
      <c r="G374" s="9"/>
      <c r="H374" s="9"/>
      <c r="I374" s="9"/>
      <c r="J374" s="9"/>
      <c r="K374" s="9"/>
    </row>
    <row r="375" spans="1:11" hidden="1">
      <c r="A375" s="9"/>
      <c r="B375" s="9"/>
      <c r="C375" s="9"/>
      <c r="D375" s="9"/>
      <c r="E375" s="9"/>
      <c r="F375" s="9"/>
      <c r="G375" s="9"/>
      <c r="H375" s="9"/>
      <c r="I375" s="9"/>
      <c r="J375" s="9"/>
      <c r="K375" s="9"/>
    </row>
    <row r="376" spans="1:11" hidden="1">
      <c r="A376" s="9"/>
      <c r="B376" s="9"/>
      <c r="C376" s="9"/>
      <c r="D376" s="9"/>
      <c r="E376" s="9"/>
      <c r="F376" s="9"/>
      <c r="G376" s="9"/>
      <c r="H376" s="9"/>
      <c r="I376" s="9"/>
      <c r="J376" s="9"/>
      <c r="K376" s="9"/>
    </row>
    <row r="377" spans="1:11" hidden="1">
      <c r="A377" s="9"/>
      <c r="B377" s="9"/>
      <c r="C377" s="9"/>
      <c r="D377" s="9"/>
      <c r="E377" s="9"/>
      <c r="F377" s="9"/>
      <c r="G377" s="9"/>
      <c r="H377" s="9"/>
      <c r="I377" s="9"/>
      <c r="J377" s="9"/>
      <c r="K377" s="9"/>
    </row>
    <row r="378" spans="1:11" hidden="1">
      <c r="A378" s="9"/>
      <c r="B378" s="9"/>
      <c r="C378" s="9"/>
      <c r="D378" s="9"/>
      <c r="E378" s="9"/>
      <c r="F378" s="9"/>
      <c r="G378" s="9"/>
      <c r="H378" s="9"/>
      <c r="I378" s="9"/>
      <c r="J378" s="9"/>
      <c r="K378" s="9"/>
    </row>
    <row r="379" spans="1:11" hidden="1">
      <c r="A379" s="9"/>
      <c r="B379" s="9"/>
      <c r="C379" s="9"/>
      <c r="D379" s="9"/>
      <c r="E379" s="9"/>
      <c r="F379" s="9"/>
      <c r="G379" s="9"/>
      <c r="H379" s="9"/>
      <c r="I379" s="9"/>
      <c r="J379" s="9"/>
      <c r="K379" s="9"/>
    </row>
    <row r="380" spans="1:11" hidden="1">
      <c r="A380" s="9"/>
      <c r="B380" s="9"/>
      <c r="C380" s="9"/>
      <c r="D380" s="9"/>
      <c r="E380" s="9"/>
      <c r="F380" s="9"/>
      <c r="G380" s="9"/>
      <c r="H380" s="9"/>
      <c r="I380" s="9"/>
      <c r="J380" s="9"/>
      <c r="K380" s="9"/>
    </row>
    <row r="381" spans="1:11" hidden="1">
      <c r="A381" s="9"/>
      <c r="B381" s="9"/>
      <c r="C381" s="9"/>
      <c r="D381" s="9"/>
      <c r="E381" s="9"/>
      <c r="F381" s="9"/>
      <c r="G381" s="9"/>
      <c r="H381" s="9"/>
      <c r="I381" s="9"/>
      <c r="J381" s="9"/>
      <c r="K381" s="9"/>
    </row>
    <row r="382" spans="1:11" hidden="1">
      <c r="A382" s="9"/>
      <c r="B382" s="9"/>
      <c r="C382" s="9"/>
      <c r="D382" s="9"/>
      <c r="E382" s="9"/>
      <c r="F382" s="9"/>
      <c r="G382" s="9"/>
      <c r="H382" s="9"/>
      <c r="I382" s="9"/>
      <c r="J382" s="9"/>
      <c r="K382" s="9"/>
    </row>
    <row r="383" spans="1:11" hidden="1">
      <c r="A383" s="9"/>
      <c r="B383" s="9"/>
      <c r="C383" s="9"/>
      <c r="D383" s="9"/>
      <c r="E383" s="9"/>
      <c r="F383" s="9"/>
      <c r="G383" s="9"/>
      <c r="H383" s="9"/>
      <c r="I383" s="9"/>
      <c r="J383" s="9"/>
      <c r="K383" s="9"/>
    </row>
    <row r="384" spans="1:11" hidden="1">
      <c r="A384" s="9"/>
      <c r="B384" s="9"/>
      <c r="C384" s="9"/>
      <c r="D384" s="9"/>
      <c r="E384" s="9"/>
      <c r="F384" s="9"/>
      <c r="G384" s="9"/>
      <c r="H384" s="9"/>
      <c r="I384" s="9"/>
      <c r="J384" s="9"/>
      <c r="K384" s="9"/>
    </row>
    <row r="385" spans="1:11" hidden="1">
      <c r="A385" s="9"/>
      <c r="B385" s="9"/>
      <c r="C385" s="9"/>
      <c r="D385" s="9"/>
      <c r="E385" s="9"/>
      <c r="F385" s="9"/>
      <c r="G385" s="9"/>
      <c r="H385" s="9"/>
      <c r="I385" s="9"/>
      <c r="J385" s="9"/>
      <c r="K385" s="9"/>
    </row>
    <row r="386" spans="1:11" hidden="1">
      <c r="A386" s="9"/>
      <c r="B386" s="9"/>
      <c r="C386" s="9"/>
      <c r="D386" s="9"/>
      <c r="E386" s="9"/>
      <c r="F386" s="9"/>
      <c r="G386" s="9"/>
      <c r="H386" s="9"/>
      <c r="I386" s="9"/>
      <c r="J386" s="9"/>
      <c r="K386" s="9"/>
    </row>
    <row r="387" spans="1:11" hidden="1">
      <c r="A387" s="9"/>
      <c r="B387" s="9"/>
      <c r="C387" s="9"/>
      <c r="D387" s="9"/>
      <c r="E387" s="9"/>
      <c r="F387" s="9"/>
      <c r="G387" s="9"/>
      <c r="H387" s="9"/>
      <c r="I387" s="9"/>
      <c r="J387" s="9"/>
      <c r="K387" s="9"/>
    </row>
    <row r="388" spans="1:11" hidden="1">
      <c r="A388" s="9"/>
      <c r="B388" s="9"/>
      <c r="C388" s="9"/>
      <c r="D388" s="9"/>
      <c r="E388" s="9"/>
      <c r="F388" s="9"/>
      <c r="G388" s="9"/>
      <c r="H388" s="9"/>
      <c r="I388" s="9"/>
      <c r="J388" s="9"/>
      <c r="K388" s="9"/>
    </row>
    <row r="389" spans="1:11" hidden="1">
      <c r="A389" s="9"/>
      <c r="B389" s="9"/>
      <c r="C389" s="9"/>
      <c r="D389" s="9"/>
      <c r="E389" s="9"/>
      <c r="F389" s="9"/>
      <c r="G389" s="9"/>
      <c r="H389" s="9"/>
      <c r="I389" s="9"/>
      <c r="J389" s="9"/>
      <c r="K389" s="9"/>
    </row>
    <row r="390" spans="1:11" hidden="1">
      <c r="A390" s="9"/>
      <c r="B390" s="9"/>
      <c r="C390" s="9"/>
      <c r="D390" s="9"/>
      <c r="E390" s="9"/>
      <c r="F390" s="9"/>
      <c r="G390" s="9"/>
      <c r="H390" s="9"/>
      <c r="I390" s="9"/>
      <c r="J390" s="9"/>
      <c r="K390" s="9"/>
    </row>
    <row r="391" spans="1:11" hidden="1">
      <c r="A391" s="9"/>
      <c r="B391" s="9"/>
      <c r="C391" s="9"/>
      <c r="D391" s="9"/>
      <c r="E391" s="9"/>
      <c r="F391" s="9"/>
      <c r="G391" s="9"/>
      <c r="H391" s="9"/>
      <c r="I391" s="9"/>
      <c r="J391" s="9"/>
      <c r="K391" s="9"/>
    </row>
    <row r="392" spans="1:11" hidden="1">
      <c r="A392" s="9"/>
      <c r="B392" s="9"/>
      <c r="C392" s="9"/>
      <c r="D392" s="9"/>
      <c r="E392" s="9"/>
      <c r="F392" s="9"/>
      <c r="G392" s="9"/>
      <c r="H392" s="9"/>
      <c r="I392" s="9"/>
      <c r="J392" s="9"/>
      <c r="K392" s="9"/>
    </row>
    <row r="393" spans="1:11" hidden="1">
      <c r="A393" s="9"/>
      <c r="B393" s="9"/>
      <c r="C393" s="9"/>
      <c r="D393" s="9"/>
      <c r="E393" s="9"/>
      <c r="F393" s="9"/>
      <c r="G393" s="9"/>
      <c r="H393" s="9"/>
      <c r="I393" s="9"/>
      <c r="J393" s="9"/>
      <c r="K393" s="9"/>
    </row>
    <row r="394" spans="1:11" hidden="1">
      <c r="A394" s="9"/>
      <c r="B394" s="9"/>
      <c r="C394" s="9"/>
      <c r="D394" s="9"/>
      <c r="E394" s="9"/>
      <c r="F394" s="9"/>
      <c r="G394" s="9"/>
      <c r="H394" s="9"/>
      <c r="I394" s="9"/>
      <c r="J394" s="9"/>
      <c r="K394" s="9"/>
    </row>
    <row r="395" spans="1:11" hidden="1">
      <c r="A395" s="9"/>
      <c r="B395" s="9"/>
      <c r="C395" s="9"/>
      <c r="D395" s="9"/>
      <c r="E395" s="9"/>
      <c r="F395" s="9"/>
      <c r="G395" s="9"/>
      <c r="H395" s="9"/>
      <c r="I395" s="9"/>
      <c r="J395" s="9"/>
      <c r="K395" s="9"/>
    </row>
    <row r="396" spans="1:11" hidden="1">
      <c r="A396" s="9"/>
      <c r="B396" s="9"/>
      <c r="C396" s="9"/>
      <c r="D396" s="9"/>
      <c r="E396" s="9"/>
      <c r="F396" s="9"/>
      <c r="G396" s="9"/>
      <c r="H396" s="9"/>
      <c r="I396" s="9"/>
      <c r="J396" s="9"/>
      <c r="K396" s="9"/>
    </row>
    <row r="397" spans="1:11" hidden="1">
      <c r="A397" s="9"/>
      <c r="B397" s="9"/>
      <c r="C397" s="9"/>
      <c r="D397" s="9"/>
      <c r="E397" s="9"/>
      <c r="F397" s="9"/>
      <c r="G397" s="9"/>
      <c r="H397" s="9"/>
      <c r="I397" s="9"/>
      <c r="J397" s="9"/>
      <c r="K397" s="9"/>
    </row>
    <row r="398" spans="1:11" hidden="1">
      <c r="A398" s="9"/>
      <c r="B398" s="9"/>
      <c r="C398" s="9"/>
      <c r="D398" s="9"/>
      <c r="E398" s="9"/>
      <c r="F398" s="9"/>
      <c r="G398" s="9"/>
      <c r="H398" s="9"/>
      <c r="I398" s="9"/>
      <c r="J398" s="9"/>
      <c r="K398" s="9"/>
    </row>
    <row r="399" spans="1:11" hidden="1">
      <c r="A399" s="9"/>
      <c r="B399" s="9"/>
      <c r="C399" s="9"/>
      <c r="D399" s="9"/>
      <c r="E399" s="9"/>
      <c r="F399" s="9"/>
      <c r="G399" s="9"/>
      <c r="H399" s="9"/>
      <c r="I399" s="9"/>
      <c r="J399" s="9"/>
      <c r="K399" s="9"/>
    </row>
    <row r="400" spans="1:11" hidden="1">
      <c r="A400" s="9"/>
      <c r="B400" s="9"/>
      <c r="C400" s="9"/>
      <c r="D400" s="9"/>
      <c r="E400" s="9"/>
      <c r="F400" s="9"/>
      <c r="G400" s="9"/>
      <c r="H400" s="9"/>
      <c r="I400" s="9"/>
      <c r="J400" s="9"/>
      <c r="K400" s="9"/>
    </row>
    <row r="401" spans="1:11" hidden="1">
      <c r="A401" s="9"/>
      <c r="B401" s="9"/>
      <c r="C401" s="9"/>
      <c r="D401" s="9"/>
      <c r="E401" s="9"/>
      <c r="F401" s="9"/>
      <c r="G401" s="9"/>
      <c r="H401" s="9"/>
      <c r="I401" s="9"/>
      <c r="J401" s="9"/>
      <c r="K401" s="9"/>
    </row>
    <row r="402" spans="1:11" hidden="1">
      <c r="A402" s="9"/>
      <c r="B402" s="9"/>
      <c r="C402" s="9"/>
      <c r="D402" s="9"/>
      <c r="E402" s="9"/>
      <c r="F402" s="9"/>
      <c r="G402" s="9"/>
      <c r="H402" s="9"/>
      <c r="I402" s="9"/>
      <c r="J402" s="9"/>
      <c r="K402" s="9"/>
    </row>
    <row r="403" spans="1:11" hidden="1">
      <c r="A403" s="9"/>
      <c r="B403" s="9"/>
      <c r="C403" s="9"/>
      <c r="D403" s="9"/>
      <c r="E403" s="9"/>
      <c r="F403" s="9"/>
      <c r="G403" s="9"/>
      <c r="H403" s="9"/>
      <c r="I403" s="9"/>
      <c r="J403" s="9"/>
      <c r="K403" s="9"/>
    </row>
    <row r="404" spans="1:11" hidden="1">
      <c r="A404" s="9"/>
      <c r="B404" s="9"/>
      <c r="C404" s="9"/>
      <c r="D404" s="9"/>
      <c r="E404" s="9"/>
      <c r="F404" s="9"/>
      <c r="G404" s="9"/>
      <c r="H404" s="9"/>
      <c r="I404" s="9"/>
      <c r="J404" s="9"/>
      <c r="K404" s="9"/>
    </row>
    <row r="405" spans="1:11" hidden="1">
      <c r="A405" s="9"/>
      <c r="B405" s="9"/>
      <c r="C405" s="9"/>
      <c r="D405" s="9"/>
      <c r="E405" s="9"/>
      <c r="F405" s="9"/>
      <c r="G405" s="9"/>
      <c r="H405" s="9"/>
      <c r="I405" s="9"/>
      <c r="J405" s="9"/>
      <c r="K405" s="9"/>
    </row>
    <row r="406" spans="1:11" hidden="1">
      <c r="A406" s="9"/>
      <c r="B406" s="9"/>
      <c r="C406" s="9"/>
      <c r="D406" s="9"/>
      <c r="E406" s="9"/>
      <c r="F406" s="9"/>
      <c r="G406" s="9"/>
      <c r="H406" s="9"/>
      <c r="I406" s="9"/>
      <c r="J406" s="9"/>
      <c r="K406" s="9"/>
    </row>
    <row r="407" spans="1:11" hidden="1">
      <c r="A407" s="9"/>
      <c r="B407" s="9"/>
      <c r="C407" s="9"/>
      <c r="D407" s="9"/>
      <c r="E407" s="9"/>
      <c r="F407" s="9"/>
      <c r="G407" s="9"/>
      <c r="H407" s="9"/>
      <c r="I407" s="9"/>
      <c r="J407" s="9"/>
      <c r="K407" s="9"/>
    </row>
    <row r="408" spans="1:11" hidden="1">
      <c r="A408" s="9"/>
      <c r="B408" s="9"/>
      <c r="C408" s="9"/>
      <c r="D408" s="9"/>
      <c r="E408" s="9"/>
      <c r="F408" s="9"/>
      <c r="G408" s="9"/>
      <c r="H408" s="9"/>
      <c r="I408" s="9"/>
      <c r="J408" s="9"/>
      <c r="K408" s="9"/>
    </row>
    <row r="409" spans="1:11" hidden="1">
      <c r="A409" s="9"/>
      <c r="B409" s="9"/>
      <c r="C409" s="9"/>
      <c r="D409" s="9"/>
      <c r="E409" s="9"/>
      <c r="F409" s="9"/>
      <c r="G409" s="9"/>
      <c r="H409" s="9"/>
      <c r="I409" s="9"/>
      <c r="J409" s="9"/>
      <c r="K409" s="9"/>
    </row>
    <row r="410" spans="1:11" hidden="1">
      <c r="A410" s="9"/>
      <c r="B410" s="9"/>
      <c r="C410" s="9"/>
      <c r="D410" s="9"/>
      <c r="E410" s="9"/>
      <c r="F410" s="9"/>
      <c r="G410" s="9"/>
      <c r="H410" s="9"/>
      <c r="I410" s="9"/>
      <c r="J410" s="9"/>
      <c r="K410" s="9"/>
    </row>
    <row r="411" spans="1:11" hidden="1">
      <c r="A411" s="9"/>
      <c r="B411" s="9"/>
      <c r="C411" s="9"/>
      <c r="D411" s="9"/>
      <c r="E411" s="9"/>
      <c r="F411" s="9"/>
      <c r="G411" s="9"/>
      <c r="H411" s="9"/>
      <c r="I411" s="9"/>
      <c r="J411" s="9"/>
      <c r="K411" s="9"/>
    </row>
    <row r="412" spans="1:11" hidden="1">
      <c r="A412" s="9"/>
      <c r="B412" s="9"/>
      <c r="C412" s="9"/>
      <c r="D412" s="9"/>
      <c r="E412" s="9"/>
      <c r="F412" s="9"/>
      <c r="G412" s="9"/>
      <c r="H412" s="9"/>
      <c r="I412" s="9"/>
      <c r="J412" s="9"/>
      <c r="K412" s="9"/>
    </row>
    <row r="413" spans="1:11" hidden="1">
      <c r="A413" s="9"/>
      <c r="B413" s="9"/>
      <c r="C413" s="9"/>
      <c r="D413" s="9"/>
      <c r="E413" s="9"/>
      <c r="F413" s="9"/>
      <c r="G413" s="9"/>
      <c r="H413" s="9"/>
      <c r="I413" s="9"/>
      <c r="J413" s="9"/>
      <c r="K413" s="9"/>
    </row>
    <row r="414" spans="1:11" hidden="1">
      <c r="A414" s="9"/>
      <c r="B414" s="9"/>
      <c r="C414" s="9"/>
      <c r="D414" s="9"/>
      <c r="E414" s="9"/>
      <c r="F414" s="9"/>
      <c r="G414" s="9"/>
      <c r="H414" s="9"/>
      <c r="I414" s="9"/>
      <c r="J414" s="9"/>
      <c r="K414" s="9"/>
    </row>
    <row r="415" spans="1:11" hidden="1">
      <c r="A415" s="9"/>
      <c r="B415" s="9"/>
      <c r="C415" s="9"/>
      <c r="D415" s="9"/>
      <c r="E415" s="9"/>
      <c r="F415" s="9"/>
      <c r="G415" s="9"/>
      <c r="H415" s="9"/>
      <c r="I415" s="9"/>
      <c r="J415" s="9"/>
      <c r="K415" s="9"/>
    </row>
    <row r="416" spans="1:11" hidden="1">
      <c r="A416" s="9"/>
      <c r="B416" s="9"/>
      <c r="C416" s="9"/>
      <c r="D416" s="9"/>
      <c r="E416" s="9"/>
      <c r="F416" s="9"/>
      <c r="G416" s="9"/>
      <c r="H416" s="9"/>
      <c r="I416" s="9"/>
      <c r="J416" s="9"/>
      <c r="K416" s="9"/>
    </row>
    <row r="417" spans="1:11" hidden="1">
      <c r="A417" s="9"/>
      <c r="B417" s="9"/>
      <c r="C417" s="9"/>
      <c r="D417" s="9"/>
      <c r="E417" s="9"/>
      <c r="F417" s="9"/>
      <c r="G417" s="9"/>
      <c r="H417" s="9"/>
      <c r="I417" s="9"/>
      <c r="J417" s="9"/>
      <c r="K417" s="9"/>
    </row>
    <row r="418" spans="1:11" hidden="1">
      <c r="A418" s="9"/>
      <c r="B418" s="9"/>
      <c r="C418" s="9"/>
      <c r="D418" s="9"/>
      <c r="E418" s="9"/>
      <c r="F418" s="9"/>
      <c r="G418" s="9"/>
      <c r="H418" s="9"/>
      <c r="I418" s="9"/>
      <c r="J418" s="9"/>
      <c r="K418" s="9"/>
    </row>
    <row r="419" spans="1:11" hidden="1">
      <c r="A419" s="9"/>
      <c r="B419" s="9"/>
      <c r="C419" s="9"/>
      <c r="D419" s="9"/>
      <c r="E419" s="9"/>
      <c r="F419" s="9"/>
      <c r="G419" s="9"/>
      <c r="H419" s="9"/>
      <c r="I419" s="9"/>
      <c r="J419" s="9"/>
      <c r="K419" s="9"/>
    </row>
    <row r="420" spans="1:11" hidden="1">
      <c r="A420" s="9"/>
      <c r="B420" s="9"/>
      <c r="C420" s="9"/>
      <c r="D420" s="9"/>
      <c r="E420" s="9"/>
      <c r="F420" s="9"/>
      <c r="G420" s="9"/>
      <c r="H420" s="9"/>
      <c r="I420" s="9"/>
      <c r="J420" s="9"/>
      <c r="K420" s="9"/>
    </row>
    <row r="421" spans="1:11" hidden="1">
      <c r="A421" s="9"/>
      <c r="B421" s="9"/>
      <c r="C421" s="9"/>
      <c r="D421" s="9"/>
      <c r="E421" s="9"/>
      <c r="F421" s="9"/>
      <c r="G421" s="9"/>
      <c r="H421" s="9"/>
      <c r="I421" s="9"/>
      <c r="J421" s="9"/>
      <c r="K421" s="9"/>
    </row>
    <row r="422" spans="1:11" hidden="1">
      <c r="A422" s="9"/>
      <c r="B422" s="9"/>
      <c r="C422" s="9"/>
      <c r="D422" s="9"/>
      <c r="E422" s="9"/>
      <c r="F422" s="9"/>
      <c r="G422" s="9"/>
      <c r="H422" s="9"/>
      <c r="I422" s="9"/>
      <c r="J422" s="9"/>
      <c r="K422" s="9"/>
    </row>
    <row r="423" spans="1:11" hidden="1">
      <c r="A423" s="9"/>
      <c r="B423" s="9"/>
      <c r="C423" s="9"/>
      <c r="D423" s="9"/>
      <c r="E423" s="9"/>
      <c r="F423" s="9"/>
      <c r="G423" s="9"/>
      <c r="H423" s="9"/>
      <c r="I423" s="9"/>
      <c r="J423" s="9"/>
      <c r="K423" s="9"/>
    </row>
    <row r="424" spans="1:11" hidden="1">
      <c r="A424" s="9"/>
      <c r="B424" s="9"/>
      <c r="C424" s="9"/>
      <c r="D424" s="9"/>
      <c r="E424" s="9"/>
      <c r="F424" s="9"/>
      <c r="G424" s="9"/>
      <c r="H424" s="9"/>
      <c r="I424" s="9"/>
      <c r="J424" s="9"/>
      <c r="K424" s="9"/>
    </row>
    <row r="425" spans="1:11" hidden="1">
      <c r="A425" s="9"/>
      <c r="B425" s="9"/>
      <c r="C425" s="9"/>
      <c r="D425" s="9"/>
      <c r="E425" s="9"/>
      <c r="F425" s="9"/>
      <c r="G425" s="9"/>
      <c r="H425" s="9"/>
      <c r="I425" s="9"/>
      <c r="J425" s="9"/>
      <c r="K425" s="9"/>
    </row>
    <row r="426" spans="1:11" hidden="1">
      <c r="A426" s="9"/>
      <c r="B426" s="9"/>
      <c r="C426" s="9"/>
      <c r="D426" s="9"/>
      <c r="E426" s="9"/>
      <c r="F426" s="9"/>
      <c r="G426" s="9"/>
      <c r="H426" s="9"/>
      <c r="I426" s="9"/>
      <c r="J426" s="9"/>
      <c r="K426" s="9"/>
    </row>
    <row r="427" spans="1:11" hidden="1">
      <c r="A427" s="9"/>
      <c r="B427" s="9"/>
      <c r="C427" s="9"/>
      <c r="D427" s="9"/>
      <c r="E427" s="9"/>
      <c r="F427" s="9"/>
      <c r="G427" s="9"/>
      <c r="H427" s="9"/>
      <c r="I427" s="9"/>
      <c r="J427" s="9"/>
      <c r="K427" s="9"/>
    </row>
    <row r="428" spans="1:11" hidden="1">
      <c r="A428" s="9"/>
      <c r="B428" s="9"/>
      <c r="C428" s="9"/>
      <c r="D428" s="9"/>
      <c r="E428" s="9"/>
      <c r="F428" s="9"/>
      <c r="G428" s="9"/>
      <c r="H428" s="9"/>
      <c r="I428" s="9"/>
      <c r="J428" s="9"/>
      <c r="K428" s="9"/>
    </row>
    <row r="429" spans="1:11" hidden="1">
      <c r="A429" s="9"/>
      <c r="B429" s="9"/>
      <c r="C429" s="9"/>
      <c r="D429" s="9"/>
      <c r="E429" s="9"/>
      <c r="F429" s="9"/>
      <c r="G429" s="9"/>
      <c r="H429" s="9"/>
      <c r="I429" s="9"/>
      <c r="J429" s="9"/>
      <c r="K429" s="9"/>
    </row>
    <row r="430" spans="1:11" hidden="1">
      <c r="A430" s="9"/>
      <c r="B430" s="9"/>
      <c r="C430" s="9"/>
      <c r="D430" s="9"/>
      <c r="E430" s="9"/>
      <c r="F430" s="9"/>
      <c r="G430" s="9"/>
      <c r="H430" s="9"/>
      <c r="I430" s="9"/>
      <c r="J430" s="9"/>
      <c r="K430" s="9"/>
    </row>
    <row r="431" spans="1:11" hidden="1">
      <c r="A431" s="9"/>
      <c r="B431" s="9"/>
      <c r="C431" s="9"/>
      <c r="D431" s="9"/>
      <c r="E431" s="9"/>
      <c r="F431" s="9"/>
      <c r="G431" s="9"/>
      <c r="H431" s="9"/>
      <c r="I431" s="9"/>
      <c r="J431" s="9"/>
      <c r="K431" s="9"/>
    </row>
    <row r="432" spans="1:11" hidden="1">
      <c r="A432" s="9"/>
      <c r="B432" s="9"/>
      <c r="C432" s="9"/>
      <c r="D432" s="9"/>
      <c r="E432" s="9"/>
      <c r="F432" s="9"/>
      <c r="G432" s="9"/>
      <c r="H432" s="9"/>
      <c r="I432" s="9"/>
      <c r="J432" s="9"/>
      <c r="K432" s="9"/>
    </row>
    <row r="433" spans="1:11" hidden="1">
      <c r="A433" s="9"/>
      <c r="B433" s="9"/>
      <c r="C433" s="9"/>
      <c r="D433" s="9"/>
      <c r="E433" s="9"/>
      <c r="F433" s="9"/>
      <c r="G433" s="9"/>
      <c r="H433" s="9"/>
      <c r="I433" s="9"/>
      <c r="J433" s="9"/>
      <c r="K433" s="9"/>
    </row>
    <row r="434" spans="1:11" hidden="1">
      <c r="A434" s="9"/>
      <c r="B434" s="9"/>
      <c r="C434" s="9"/>
      <c r="D434" s="9"/>
      <c r="E434" s="9"/>
      <c r="F434" s="9"/>
      <c r="G434" s="9"/>
      <c r="H434" s="9"/>
      <c r="I434" s="9"/>
      <c r="J434" s="9"/>
      <c r="K434" s="9"/>
    </row>
    <row r="435" spans="1:11" hidden="1">
      <c r="A435" s="9"/>
      <c r="B435" s="9"/>
      <c r="C435" s="9"/>
      <c r="D435" s="9"/>
      <c r="E435" s="9"/>
      <c r="F435" s="9"/>
      <c r="G435" s="9"/>
      <c r="H435" s="9"/>
      <c r="I435" s="9"/>
      <c r="J435" s="9"/>
      <c r="K435" s="9"/>
    </row>
    <row r="436" spans="1:11" hidden="1">
      <c r="A436" s="9"/>
      <c r="B436" s="9"/>
      <c r="C436" s="9"/>
      <c r="D436" s="9"/>
      <c r="E436" s="9"/>
      <c r="F436" s="9"/>
      <c r="G436" s="9"/>
      <c r="H436" s="9"/>
      <c r="I436" s="9"/>
      <c r="J436" s="9"/>
      <c r="K436" s="9"/>
    </row>
    <row r="437" spans="1:11" hidden="1">
      <c r="A437" s="9"/>
      <c r="B437" s="9"/>
      <c r="C437" s="9"/>
      <c r="D437" s="9"/>
      <c r="E437" s="9"/>
      <c r="F437" s="9"/>
      <c r="G437" s="9"/>
      <c r="H437" s="9"/>
      <c r="I437" s="9"/>
      <c r="J437" s="9"/>
      <c r="K437" s="9"/>
    </row>
    <row r="438" spans="1:11" hidden="1">
      <c r="A438" s="9"/>
      <c r="B438" s="9"/>
      <c r="C438" s="9"/>
      <c r="D438" s="9"/>
      <c r="E438" s="9"/>
      <c r="F438" s="9"/>
      <c r="G438" s="9"/>
      <c r="H438" s="9"/>
      <c r="I438" s="9"/>
      <c r="J438" s="9"/>
      <c r="K438" s="9"/>
    </row>
    <row r="439" spans="1:11" hidden="1">
      <c r="A439" s="9"/>
      <c r="B439" s="9"/>
      <c r="C439" s="9"/>
      <c r="D439" s="9"/>
      <c r="E439" s="9"/>
      <c r="F439" s="9"/>
      <c r="G439" s="9"/>
      <c r="H439" s="9"/>
      <c r="I439" s="9"/>
      <c r="J439" s="9"/>
      <c r="K439" s="9"/>
    </row>
    <row r="440" spans="1:11" hidden="1">
      <c r="A440" s="9"/>
      <c r="B440" s="9"/>
      <c r="C440" s="9"/>
      <c r="D440" s="9"/>
      <c r="E440" s="9"/>
      <c r="F440" s="9"/>
      <c r="G440" s="9"/>
      <c r="H440" s="9"/>
      <c r="I440" s="9"/>
      <c r="J440" s="9"/>
      <c r="K440" s="9"/>
    </row>
    <row r="441" spans="1:11" hidden="1">
      <c r="A441" s="9"/>
      <c r="B441" s="9"/>
      <c r="C441" s="9"/>
      <c r="D441" s="9"/>
      <c r="E441" s="9"/>
      <c r="F441" s="9"/>
      <c r="G441" s="9"/>
      <c r="H441" s="9"/>
      <c r="I441" s="9"/>
      <c r="J441" s="9"/>
      <c r="K441" s="9"/>
    </row>
    <row r="442" spans="1:11" hidden="1">
      <c r="A442" s="9"/>
      <c r="B442" s="9"/>
      <c r="C442" s="9"/>
      <c r="D442" s="9"/>
      <c r="E442" s="9"/>
      <c r="F442" s="9"/>
      <c r="G442" s="9"/>
      <c r="H442" s="9"/>
      <c r="I442" s="9"/>
      <c r="J442" s="9"/>
      <c r="K442" s="9"/>
    </row>
    <row r="443" spans="1:11" hidden="1">
      <c r="A443" s="9"/>
      <c r="B443" s="9"/>
      <c r="C443" s="9"/>
      <c r="D443" s="9"/>
      <c r="E443" s="9"/>
      <c r="F443" s="9"/>
      <c r="G443" s="9"/>
      <c r="H443" s="9"/>
      <c r="I443" s="9"/>
      <c r="J443" s="9"/>
      <c r="K443" s="9"/>
    </row>
    <row r="444" spans="1:11" hidden="1">
      <c r="A444" s="9"/>
      <c r="B444" s="9"/>
      <c r="C444" s="9"/>
      <c r="D444" s="9"/>
      <c r="E444" s="9"/>
      <c r="F444" s="9"/>
      <c r="G444" s="9"/>
      <c r="H444" s="9"/>
      <c r="I444" s="9"/>
      <c r="J444" s="9"/>
      <c r="K444" s="9"/>
    </row>
    <row r="445" spans="1:11" hidden="1">
      <c r="A445" s="9"/>
      <c r="B445" s="9"/>
      <c r="C445" s="9"/>
      <c r="D445" s="9"/>
      <c r="E445" s="9"/>
      <c r="F445" s="9"/>
      <c r="G445" s="9"/>
      <c r="H445" s="9"/>
      <c r="I445" s="9"/>
      <c r="J445" s="9"/>
      <c r="K445" s="9"/>
    </row>
    <row r="446" spans="1:11" hidden="1">
      <c r="A446" s="9"/>
      <c r="B446" s="9"/>
      <c r="C446" s="9"/>
      <c r="D446" s="9"/>
      <c r="E446" s="9"/>
      <c r="F446" s="9"/>
      <c r="G446" s="9"/>
      <c r="H446" s="9"/>
      <c r="I446" s="9"/>
      <c r="J446" s="9"/>
      <c r="K446" s="9"/>
    </row>
    <row r="447" spans="1:11" hidden="1">
      <c r="A447" s="9"/>
      <c r="B447" s="9"/>
      <c r="C447" s="9"/>
      <c r="D447" s="9"/>
      <c r="E447" s="9"/>
      <c r="F447" s="9"/>
      <c r="G447" s="9"/>
      <c r="H447" s="9"/>
      <c r="I447" s="9"/>
      <c r="J447" s="9"/>
      <c r="K447" s="9"/>
    </row>
    <row r="448" spans="1:11" hidden="1">
      <c r="A448" s="9"/>
      <c r="B448" s="9"/>
      <c r="C448" s="9"/>
      <c r="D448" s="9"/>
      <c r="E448" s="9"/>
      <c r="F448" s="9"/>
      <c r="G448" s="9"/>
      <c r="H448" s="9"/>
      <c r="I448" s="9"/>
      <c r="J448" s="9"/>
      <c r="K448" s="9"/>
    </row>
    <row r="449" spans="1:11" hidden="1">
      <c r="A449" s="9"/>
      <c r="B449" s="9"/>
      <c r="C449" s="9"/>
      <c r="D449" s="9"/>
      <c r="E449" s="9"/>
      <c r="F449" s="9"/>
      <c r="G449" s="9"/>
      <c r="H449" s="9"/>
      <c r="I449" s="9"/>
      <c r="J449" s="9"/>
      <c r="K449" s="9"/>
    </row>
    <row r="450" spans="1:11" hidden="1">
      <c r="A450" s="9"/>
      <c r="B450" s="9"/>
      <c r="C450" s="9"/>
      <c r="D450" s="9"/>
      <c r="E450" s="9"/>
      <c r="F450" s="9"/>
      <c r="G450" s="9"/>
      <c r="H450" s="9"/>
      <c r="I450" s="9"/>
      <c r="J450" s="9"/>
      <c r="K450" s="9"/>
    </row>
    <row r="451" spans="1:11" hidden="1">
      <c r="A451" s="9"/>
      <c r="B451" s="9"/>
      <c r="C451" s="9"/>
      <c r="D451" s="9"/>
      <c r="E451" s="9"/>
      <c r="F451" s="9"/>
      <c r="G451" s="9"/>
      <c r="H451" s="9"/>
      <c r="I451" s="9"/>
      <c r="J451" s="9"/>
      <c r="K451" s="9"/>
    </row>
    <row r="452" spans="1:11" hidden="1">
      <c r="A452" s="9"/>
      <c r="B452" s="9"/>
      <c r="C452" s="9"/>
      <c r="D452" s="9"/>
      <c r="E452" s="9"/>
      <c r="F452" s="9"/>
      <c r="G452" s="9"/>
      <c r="H452" s="9"/>
      <c r="I452" s="9"/>
      <c r="J452" s="9"/>
      <c r="K452" s="9"/>
    </row>
    <row r="453" spans="1:11" hidden="1">
      <c r="A453" s="9"/>
      <c r="B453" s="9"/>
      <c r="C453" s="9"/>
      <c r="D453" s="9"/>
      <c r="E453" s="9"/>
      <c r="F453" s="9"/>
      <c r="G453" s="9"/>
      <c r="H453" s="9"/>
      <c r="I453" s="9"/>
      <c r="J453" s="9"/>
      <c r="K453" s="9"/>
    </row>
    <row r="454" spans="1:11" hidden="1">
      <c r="A454" s="9"/>
      <c r="B454" s="9"/>
      <c r="C454" s="9"/>
      <c r="D454" s="9"/>
      <c r="E454" s="9"/>
      <c r="F454" s="9"/>
      <c r="G454" s="9"/>
      <c r="H454" s="9"/>
      <c r="I454" s="9"/>
      <c r="J454" s="9"/>
      <c r="K454" s="9"/>
    </row>
    <row r="455" spans="1:11" hidden="1">
      <c r="A455" s="9"/>
      <c r="B455" s="9"/>
      <c r="C455" s="9"/>
      <c r="D455" s="9"/>
      <c r="E455" s="9"/>
      <c r="F455" s="9"/>
      <c r="G455" s="9"/>
      <c r="H455" s="9"/>
      <c r="I455" s="9"/>
      <c r="J455" s="9"/>
      <c r="K455" s="9"/>
    </row>
    <row r="456" spans="1:11" hidden="1">
      <c r="A456" s="9"/>
      <c r="B456" s="9"/>
      <c r="C456" s="9"/>
      <c r="D456" s="9"/>
      <c r="E456" s="9"/>
      <c r="F456" s="9"/>
      <c r="G456" s="9"/>
      <c r="H456" s="9"/>
      <c r="I456" s="9"/>
      <c r="J456" s="9"/>
      <c r="K456" s="9"/>
    </row>
    <row r="457" spans="1:11" hidden="1">
      <c r="A457" s="9"/>
      <c r="B457" s="9"/>
      <c r="C457" s="9"/>
      <c r="D457" s="9"/>
      <c r="E457" s="9"/>
      <c r="F457" s="9"/>
      <c r="G457" s="9"/>
      <c r="H457" s="9"/>
      <c r="I457" s="9"/>
      <c r="J457" s="9"/>
      <c r="K457" s="9"/>
    </row>
    <row r="458" spans="1:11" hidden="1">
      <c r="A458" s="9"/>
      <c r="B458" s="9"/>
      <c r="C458" s="9"/>
      <c r="D458" s="9"/>
      <c r="E458" s="9"/>
      <c r="F458" s="9"/>
      <c r="G458" s="9"/>
      <c r="H458" s="9"/>
      <c r="I458" s="9"/>
      <c r="J458" s="9"/>
      <c r="K458" s="9"/>
    </row>
    <row r="459" spans="1:11" hidden="1">
      <c r="A459" s="9"/>
      <c r="B459" s="9"/>
      <c r="C459" s="9"/>
      <c r="D459" s="9"/>
      <c r="E459" s="9"/>
      <c r="F459" s="9"/>
      <c r="G459" s="9"/>
      <c r="H459" s="9"/>
      <c r="I459" s="9"/>
      <c r="J459" s="9"/>
      <c r="K459" s="9"/>
    </row>
    <row r="460" spans="1:11" hidden="1">
      <c r="A460" s="9"/>
      <c r="B460" s="9"/>
      <c r="C460" s="9"/>
      <c r="D460" s="9"/>
      <c r="E460" s="9"/>
      <c r="F460" s="9"/>
      <c r="G460" s="9"/>
      <c r="H460" s="9"/>
      <c r="I460" s="9"/>
      <c r="J460" s="9"/>
      <c r="K460" s="9"/>
    </row>
    <row r="461" spans="1:11" hidden="1">
      <c r="A461" s="9"/>
      <c r="B461" s="9"/>
      <c r="C461" s="9"/>
      <c r="D461" s="9"/>
      <c r="E461" s="9"/>
      <c r="F461" s="9"/>
      <c r="G461" s="9"/>
      <c r="H461" s="9"/>
      <c r="I461" s="9"/>
      <c r="J461" s="9"/>
      <c r="K461" s="9"/>
    </row>
    <row r="462" spans="1:11" hidden="1">
      <c r="A462" s="9"/>
      <c r="B462" s="9"/>
      <c r="C462" s="9"/>
      <c r="D462" s="9"/>
      <c r="E462" s="9"/>
      <c r="F462" s="9"/>
      <c r="G462" s="9"/>
      <c r="H462" s="9"/>
      <c r="I462" s="9"/>
      <c r="J462" s="9"/>
      <c r="K462" s="9"/>
    </row>
    <row r="463" spans="1:11" hidden="1">
      <c r="A463" s="9"/>
      <c r="B463" s="9"/>
      <c r="C463" s="9"/>
      <c r="D463" s="9"/>
      <c r="E463" s="9"/>
      <c r="F463" s="9"/>
      <c r="G463" s="9"/>
      <c r="H463" s="9"/>
      <c r="I463" s="9"/>
      <c r="J463" s="9"/>
      <c r="K463" s="9"/>
    </row>
    <row r="464" spans="1:11" hidden="1">
      <c r="A464" s="9"/>
      <c r="B464" s="9"/>
      <c r="C464" s="9"/>
      <c r="D464" s="9"/>
      <c r="E464" s="9"/>
      <c r="F464" s="9"/>
      <c r="G464" s="9"/>
      <c r="H464" s="9"/>
      <c r="I464" s="9"/>
      <c r="J464" s="9"/>
      <c r="K464" s="9"/>
    </row>
    <row r="465" spans="1:11" hidden="1">
      <c r="A465" s="9"/>
      <c r="B465" s="9"/>
      <c r="C465" s="9"/>
      <c r="D465" s="9"/>
      <c r="E465" s="9"/>
      <c r="F465" s="9"/>
      <c r="G465" s="9"/>
      <c r="H465" s="9"/>
      <c r="I465" s="9"/>
      <c r="J465" s="9"/>
      <c r="K465" s="9"/>
    </row>
    <row r="466" spans="1:11" hidden="1">
      <c r="A466" s="9"/>
      <c r="B466" s="9"/>
      <c r="C466" s="9"/>
      <c r="D466" s="9"/>
      <c r="E466" s="9"/>
      <c r="F466" s="9"/>
      <c r="G466" s="9"/>
      <c r="H466" s="9"/>
      <c r="I466" s="9"/>
      <c r="J466" s="9"/>
      <c r="K466" s="9"/>
    </row>
    <row r="467" spans="1:11" hidden="1">
      <c r="A467" s="9"/>
      <c r="B467" s="9"/>
      <c r="C467" s="9"/>
      <c r="D467" s="9"/>
      <c r="E467" s="9"/>
      <c r="F467" s="9"/>
      <c r="G467" s="9"/>
      <c r="H467" s="9"/>
      <c r="I467" s="9"/>
      <c r="J467" s="9"/>
      <c r="K467" s="9"/>
    </row>
    <row r="468" spans="1:11" hidden="1">
      <c r="A468" s="9"/>
      <c r="B468" s="9"/>
      <c r="C468" s="9"/>
      <c r="D468" s="9"/>
      <c r="E468" s="9"/>
      <c r="F468" s="9"/>
      <c r="G468" s="9"/>
      <c r="H468" s="9"/>
      <c r="I468" s="9"/>
      <c r="J468" s="9"/>
      <c r="K468" s="9"/>
    </row>
    <row r="469" spans="1:11" hidden="1">
      <c r="A469" s="9"/>
      <c r="B469" s="9"/>
      <c r="C469" s="9"/>
      <c r="D469" s="9"/>
      <c r="E469" s="9"/>
      <c r="F469" s="9"/>
      <c r="G469" s="9"/>
      <c r="H469" s="9"/>
      <c r="I469" s="9"/>
      <c r="J469" s="9"/>
      <c r="K469" s="9"/>
    </row>
    <row r="470" spans="1:11" hidden="1">
      <c r="A470" s="9"/>
      <c r="B470" s="9"/>
      <c r="C470" s="9"/>
      <c r="D470" s="9"/>
      <c r="E470" s="9"/>
      <c r="F470" s="9"/>
      <c r="G470" s="9"/>
      <c r="H470" s="9"/>
      <c r="I470" s="9"/>
      <c r="J470" s="9"/>
      <c r="K470" s="9"/>
    </row>
    <row r="471" spans="1:11" hidden="1">
      <c r="A471" s="9"/>
      <c r="B471" s="9"/>
      <c r="C471" s="9"/>
      <c r="D471" s="9"/>
      <c r="E471" s="9"/>
      <c r="F471" s="9"/>
      <c r="G471" s="9"/>
      <c r="H471" s="9"/>
      <c r="I471" s="9"/>
      <c r="J471" s="9"/>
      <c r="K471" s="9"/>
    </row>
    <row r="472" spans="1:11" hidden="1">
      <c r="A472" s="9"/>
      <c r="B472" s="9"/>
      <c r="C472" s="9"/>
      <c r="D472" s="9"/>
      <c r="E472" s="9"/>
      <c r="F472" s="9"/>
      <c r="G472" s="9"/>
      <c r="H472" s="9"/>
      <c r="I472" s="9"/>
      <c r="J472" s="9"/>
      <c r="K472" s="9"/>
    </row>
    <row r="473" spans="1:11" hidden="1">
      <c r="A473" s="9"/>
      <c r="B473" s="9"/>
      <c r="C473" s="9"/>
      <c r="D473" s="9"/>
      <c r="E473" s="9"/>
      <c r="F473" s="9"/>
      <c r="G473" s="9"/>
      <c r="H473" s="9"/>
      <c r="I473" s="9"/>
      <c r="J473" s="9"/>
      <c r="K473" s="9"/>
    </row>
    <row r="474" spans="1:11" hidden="1">
      <c r="A474" s="9"/>
      <c r="B474" s="9"/>
      <c r="C474" s="9"/>
      <c r="D474" s="9"/>
      <c r="E474" s="9"/>
      <c r="F474" s="9"/>
      <c r="G474" s="9"/>
      <c r="H474" s="9"/>
      <c r="I474" s="9"/>
      <c r="J474" s="9"/>
      <c r="K474" s="9"/>
    </row>
    <row r="475" spans="1:11" hidden="1">
      <c r="A475" s="9"/>
      <c r="B475" s="9"/>
      <c r="C475" s="9"/>
      <c r="D475" s="9"/>
      <c r="E475" s="9"/>
      <c r="F475" s="9"/>
      <c r="G475" s="9"/>
      <c r="H475" s="9"/>
      <c r="I475" s="9"/>
      <c r="J475" s="9"/>
      <c r="K475" s="9"/>
    </row>
    <row r="476" spans="1:11" hidden="1">
      <c r="A476" s="9"/>
      <c r="B476" s="9"/>
      <c r="C476" s="9"/>
      <c r="D476" s="9"/>
      <c r="E476" s="9"/>
      <c r="F476" s="9"/>
      <c r="G476" s="9"/>
      <c r="H476" s="9"/>
      <c r="I476" s="9"/>
      <c r="J476" s="9"/>
      <c r="K476" s="9"/>
    </row>
    <row r="477" spans="1:11" hidden="1">
      <c r="A477" s="9"/>
      <c r="B477" s="9"/>
      <c r="C477" s="9"/>
      <c r="D477" s="9"/>
      <c r="E477" s="9"/>
      <c r="F477" s="9"/>
      <c r="G477" s="9"/>
      <c r="H477" s="9"/>
      <c r="I477" s="9"/>
      <c r="J477" s="9"/>
      <c r="K477" s="9"/>
    </row>
    <row r="478" spans="1:11" hidden="1">
      <c r="A478" s="9"/>
      <c r="B478" s="9"/>
      <c r="C478" s="9"/>
      <c r="D478" s="9"/>
      <c r="E478" s="9"/>
      <c r="F478" s="9"/>
      <c r="G478" s="9"/>
      <c r="H478" s="9"/>
      <c r="I478" s="9"/>
      <c r="J478" s="9"/>
      <c r="K478" s="9"/>
    </row>
    <row r="479" spans="1:11" hidden="1">
      <c r="A479" s="9"/>
      <c r="B479" s="9"/>
      <c r="C479" s="9"/>
      <c r="D479" s="9"/>
      <c r="E479" s="9"/>
      <c r="F479" s="9"/>
      <c r="G479" s="9"/>
      <c r="H479" s="9"/>
      <c r="I479" s="9"/>
      <c r="J479" s="9"/>
      <c r="K479" s="9"/>
    </row>
    <row r="480" spans="1:11" hidden="1">
      <c r="A480" s="9"/>
      <c r="B480" s="9"/>
      <c r="C480" s="9"/>
      <c r="D480" s="9"/>
      <c r="E480" s="9"/>
      <c r="F480" s="9"/>
      <c r="G480" s="9"/>
      <c r="H480" s="9"/>
      <c r="I480" s="9"/>
      <c r="J480" s="9"/>
      <c r="K480" s="9"/>
    </row>
    <row r="481" spans="1:11" hidden="1">
      <c r="A481" s="9"/>
      <c r="B481" s="9"/>
      <c r="C481" s="9"/>
      <c r="D481" s="9"/>
      <c r="E481" s="9"/>
      <c r="F481" s="9"/>
      <c r="G481" s="9"/>
      <c r="H481" s="9"/>
      <c r="I481" s="9"/>
      <c r="J481" s="9"/>
      <c r="K481" s="9"/>
    </row>
    <row r="482" spans="1:11" hidden="1">
      <c r="A482" s="9"/>
      <c r="B482" s="9"/>
      <c r="C482" s="9"/>
      <c r="D482" s="9"/>
      <c r="E482" s="9"/>
      <c r="F482" s="9"/>
      <c r="G482" s="9"/>
      <c r="H482" s="9"/>
      <c r="I482" s="9"/>
      <c r="J482" s="9"/>
      <c r="K482" s="9"/>
    </row>
    <row r="483" spans="1:11" hidden="1">
      <c r="A483" s="9"/>
      <c r="B483" s="9"/>
      <c r="C483" s="9"/>
      <c r="D483" s="9"/>
      <c r="E483" s="9"/>
      <c r="F483" s="9"/>
      <c r="G483" s="9"/>
      <c r="H483" s="9"/>
      <c r="I483" s="9"/>
      <c r="J483" s="9"/>
      <c r="K483" s="9"/>
    </row>
    <row r="484" spans="1:11" hidden="1">
      <c r="A484" s="9"/>
      <c r="B484" s="9"/>
      <c r="C484" s="9"/>
      <c r="D484" s="9"/>
      <c r="E484" s="9"/>
      <c r="F484" s="9"/>
      <c r="G484" s="9"/>
      <c r="H484" s="9"/>
      <c r="I484" s="9"/>
      <c r="J484" s="9"/>
      <c r="K484" s="9"/>
    </row>
    <row r="485" spans="1:11" hidden="1">
      <c r="A485" s="9"/>
      <c r="B485" s="9"/>
      <c r="C485" s="9"/>
      <c r="D485" s="9"/>
      <c r="E485" s="9"/>
      <c r="F485" s="9"/>
      <c r="G485" s="9"/>
      <c r="H485" s="9"/>
      <c r="I485" s="9"/>
      <c r="J485" s="9"/>
      <c r="K485" s="9"/>
    </row>
    <row r="486" spans="1:11" hidden="1">
      <c r="A486" s="9"/>
      <c r="B486" s="9"/>
      <c r="C486" s="9"/>
      <c r="D486" s="9"/>
      <c r="E486" s="9"/>
      <c r="F486" s="9"/>
      <c r="G486" s="9"/>
      <c r="H486" s="9"/>
      <c r="I486" s="9"/>
      <c r="J486" s="9"/>
      <c r="K486" s="9"/>
    </row>
    <row r="487" spans="1:11" hidden="1">
      <c r="A487" s="9"/>
      <c r="B487" s="9"/>
      <c r="C487" s="9"/>
      <c r="D487" s="9"/>
      <c r="E487" s="9"/>
      <c r="F487" s="9"/>
      <c r="G487" s="9"/>
      <c r="H487" s="9"/>
      <c r="I487" s="9"/>
      <c r="J487" s="9"/>
      <c r="K487" s="9"/>
    </row>
    <row r="488" spans="1:11" hidden="1">
      <c r="A488" s="9"/>
      <c r="B488" s="9"/>
      <c r="C488" s="9"/>
      <c r="D488" s="9"/>
      <c r="E488" s="9"/>
      <c r="F488" s="9"/>
      <c r="G488" s="9"/>
      <c r="H488" s="9"/>
      <c r="I488" s="9"/>
      <c r="J488" s="9"/>
      <c r="K488" s="9"/>
    </row>
    <row r="489" spans="1:11" hidden="1">
      <c r="A489" s="9"/>
      <c r="B489" s="9"/>
      <c r="C489" s="9"/>
      <c r="D489" s="9"/>
      <c r="E489" s="9"/>
      <c r="F489" s="9"/>
      <c r="G489" s="9"/>
      <c r="H489" s="9"/>
      <c r="I489" s="9"/>
      <c r="J489" s="9"/>
      <c r="K489" s="9"/>
    </row>
    <row r="490" spans="1:11" hidden="1">
      <c r="A490" s="9"/>
      <c r="B490" s="9"/>
      <c r="C490" s="9"/>
      <c r="D490" s="9"/>
      <c r="E490" s="9"/>
      <c r="F490" s="9"/>
      <c r="G490" s="9"/>
      <c r="H490" s="9"/>
      <c r="I490" s="9"/>
      <c r="J490" s="9"/>
      <c r="K490" s="9"/>
    </row>
    <row r="491" spans="1:11" hidden="1">
      <c r="A491" s="9"/>
      <c r="B491" s="9"/>
      <c r="C491" s="9"/>
      <c r="D491" s="9"/>
      <c r="E491" s="9"/>
      <c r="F491" s="9"/>
      <c r="G491" s="9"/>
      <c r="H491" s="9"/>
      <c r="I491" s="9"/>
      <c r="J491" s="9"/>
      <c r="K491" s="9"/>
    </row>
    <row r="492" spans="1:11" hidden="1">
      <c r="A492" s="9"/>
      <c r="B492" s="9"/>
      <c r="C492" s="9"/>
      <c r="D492" s="9"/>
      <c r="E492" s="9"/>
      <c r="F492" s="9"/>
      <c r="G492" s="9"/>
      <c r="H492" s="9"/>
      <c r="I492" s="9"/>
      <c r="J492" s="9"/>
      <c r="K492" s="9"/>
    </row>
    <row r="493" spans="1:11" hidden="1">
      <c r="A493" s="9"/>
      <c r="B493" s="9"/>
      <c r="C493" s="9"/>
      <c r="D493" s="9"/>
      <c r="E493" s="9"/>
      <c r="F493" s="9"/>
      <c r="G493" s="9"/>
      <c r="H493" s="9"/>
      <c r="I493" s="9"/>
      <c r="J493" s="9"/>
      <c r="K493" s="9"/>
    </row>
    <row r="494" spans="1:11" hidden="1">
      <c r="A494" s="9"/>
      <c r="B494" s="9"/>
      <c r="C494" s="9"/>
      <c r="D494" s="9"/>
      <c r="E494" s="9"/>
      <c r="F494" s="9"/>
      <c r="G494" s="9"/>
      <c r="H494" s="9"/>
      <c r="I494" s="9"/>
      <c r="J494" s="9"/>
      <c r="K494" s="9"/>
    </row>
    <row r="495" spans="1:11" hidden="1">
      <c r="A495" s="9"/>
      <c r="B495" s="9"/>
      <c r="C495" s="9"/>
      <c r="D495" s="9"/>
      <c r="E495" s="9"/>
      <c r="F495" s="9"/>
      <c r="G495" s="9"/>
      <c r="H495" s="9"/>
      <c r="I495" s="9"/>
      <c r="J495" s="9"/>
      <c r="K495" s="9"/>
    </row>
    <row r="496" spans="1:11" hidden="1">
      <c r="A496" s="9"/>
      <c r="B496" s="9"/>
      <c r="C496" s="9"/>
      <c r="D496" s="9"/>
      <c r="E496" s="9"/>
      <c r="F496" s="9"/>
      <c r="G496" s="9"/>
      <c r="H496" s="9"/>
      <c r="I496" s="9"/>
      <c r="J496" s="9"/>
      <c r="K496" s="9"/>
    </row>
    <row r="497" spans="1:11" hidden="1">
      <c r="A497" s="9"/>
      <c r="B497" s="9"/>
      <c r="C497" s="9"/>
      <c r="D497" s="9"/>
      <c r="E497" s="9"/>
      <c r="F497" s="9"/>
      <c r="G497" s="9"/>
      <c r="H497" s="9"/>
      <c r="I497" s="9"/>
      <c r="J497" s="9"/>
      <c r="K497" s="9"/>
    </row>
    <row r="498" spans="1:11" hidden="1">
      <c r="A498" s="9"/>
      <c r="B498" s="9"/>
      <c r="C498" s="9"/>
      <c r="D498" s="9"/>
      <c r="E498" s="9"/>
      <c r="F498" s="9"/>
      <c r="G498" s="9"/>
      <c r="H498" s="9"/>
      <c r="I498" s="9"/>
      <c r="J498" s="9"/>
      <c r="K498" s="9"/>
    </row>
    <row r="499" spans="1:11" hidden="1">
      <c r="A499" s="9"/>
      <c r="B499" s="9"/>
      <c r="C499" s="9"/>
      <c r="D499" s="9"/>
      <c r="E499" s="9"/>
      <c r="F499" s="9"/>
      <c r="G499" s="9"/>
      <c r="H499" s="9"/>
      <c r="I499" s="9"/>
      <c r="J499" s="9"/>
      <c r="K499" s="9"/>
    </row>
    <row r="500" spans="1:11" hidden="1">
      <c r="A500" s="9"/>
      <c r="B500" s="9"/>
      <c r="C500" s="9"/>
      <c r="D500" s="9"/>
      <c r="E500" s="9"/>
      <c r="F500" s="9"/>
      <c r="G500" s="9"/>
      <c r="H500" s="9"/>
      <c r="I500" s="9"/>
      <c r="J500" s="9"/>
      <c r="K500" s="9"/>
    </row>
    <row r="501" spans="1:11" hidden="1">
      <c r="A501" s="9"/>
      <c r="B501" s="9"/>
      <c r="C501" s="9"/>
      <c r="D501" s="9"/>
      <c r="E501" s="9"/>
      <c r="F501" s="9"/>
      <c r="G501" s="9"/>
      <c r="H501" s="9"/>
      <c r="I501" s="9"/>
      <c r="J501" s="9"/>
      <c r="K501" s="9"/>
    </row>
    <row r="502" spans="1:11" hidden="1">
      <c r="A502" s="9"/>
      <c r="B502" s="9"/>
      <c r="C502" s="9"/>
      <c r="D502" s="9"/>
      <c r="E502" s="9"/>
      <c r="F502" s="9"/>
      <c r="G502" s="9"/>
      <c r="H502" s="9"/>
      <c r="I502" s="9"/>
      <c r="J502" s="9"/>
      <c r="K502" s="9"/>
    </row>
    <row r="503" spans="1:11" hidden="1">
      <c r="A503" s="9"/>
      <c r="B503" s="9"/>
      <c r="C503" s="9"/>
      <c r="D503" s="9"/>
      <c r="E503" s="9"/>
      <c r="F503" s="9"/>
      <c r="G503" s="9"/>
      <c r="H503" s="9"/>
      <c r="I503" s="9"/>
      <c r="J503" s="9"/>
      <c r="K503" s="9"/>
    </row>
    <row r="504" spans="1:11" hidden="1">
      <c r="A504" s="9"/>
      <c r="B504" s="9"/>
      <c r="C504" s="9"/>
      <c r="D504" s="9"/>
      <c r="E504" s="9"/>
      <c r="F504" s="9"/>
      <c r="G504" s="9"/>
      <c r="H504" s="9"/>
      <c r="I504" s="9"/>
      <c r="J504" s="9"/>
      <c r="K504" s="9"/>
    </row>
    <row r="505" spans="1:11" hidden="1">
      <c r="A505" s="9"/>
      <c r="B505" s="9"/>
      <c r="C505" s="9"/>
      <c r="D505" s="9"/>
      <c r="E505" s="9"/>
      <c r="F505" s="9"/>
      <c r="G505" s="9"/>
      <c r="H505" s="9"/>
      <c r="I505" s="9"/>
      <c r="J505" s="9"/>
      <c r="K505" s="9"/>
    </row>
    <row r="506" spans="1:11" hidden="1">
      <c r="A506" s="9"/>
      <c r="B506" s="9"/>
      <c r="C506" s="9"/>
      <c r="D506" s="9"/>
      <c r="E506" s="9"/>
      <c r="F506" s="9"/>
      <c r="G506" s="9"/>
      <c r="H506" s="9"/>
      <c r="I506" s="9"/>
      <c r="J506" s="9"/>
      <c r="K506" s="9"/>
    </row>
    <row r="507" spans="1:11" hidden="1">
      <c r="A507" s="9"/>
      <c r="B507" s="9"/>
      <c r="C507" s="9"/>
      <c r="D507" s="9"/>
      <c r="E507" s="9"/>
      <c r="F507" s="9"/>
      <c r="G507" s="9"/>
      <c r="H507" s="9"/>
      <c r="I507" s="9"/>
      <c r="J507" s="9"/>
      <c r="K507" s="9"/>
    </row>
    <row r="508" spans="1:11" hidden="1">
      <c r="A508" s="9"/>
      <c r="B508" s="9"/>
      <c r="C508" s="9"/>
      <c r="D508" s="9"/>
      <c r="E508" s="9"/>
      <c r="F508" s="9"/>
      <c r="G508" s="9"/>
      <c r="H508" s="9"/>
      <c r="I508" s="9"/>
      <c r="J508" s="9"/>
      <c r="K508" s="9"/>
    </row>
    <row r="509" spans="1:11" hidden="1">
      <c r="A509" s="9"/>
      <c r="B509" s="9"/>
      <c r="C509" s="9"/>
      <c r="D509" s="9"/>
      <c r="E509" s="9"/>
      <c r="F509" s="9"/>
      <c r="G509" s="9"/>
      <c r="H509" s="9"/>
      <c r="I509" s="9"/>
      <c r="J509" s="9"/>
      <c r="K509" s="9"/>
    </row>
    <row r="510" spans="1:11" hidden="1">
      <c r="A510" s="9"/>
      <c r="B510" s="9"/>
      <c r="C510" s="9"/>
      <c r="D510" s="9"/>
      <c r="E510" s="9"/>
      <c r="F510" s="9"/>
      <c r="G510" s="9"/>
      <c r="H510" s="9"/>
      <c r="I510" s="9"/>
      <c r="J510" s="9"/>
      <c r="K510" s="9"/>
    </row>
    <row r="511" spans="1:11" hidden="1">
      <c r="A511" s="9"/>
      <c r="B511" s="9"/>
      <c r="C511" s="9"/>
      <c r="D511" s="9"/>
      <c r="E511" s="9"/>
      <c r="F511" s="9"/>
      <c r="G511" s="9"/>
      <c r="H511" s="9"/>
      <c r="I511" s="9"/>
      <c r="J511" s="9"/>
      <c r="K511" s="9"/>
    </row>
    <row r="512" spans="1:11" hidden="1">
      <c r="A512" s="9"/>
      <c r="B512" s="9"/>
      <c r="C512" s="9"/>
      <c r="D512" s="9"/>
      <c r="E512" s="9"/>
      <c r="F512" s="9"/>
      <c r="G512" s="9"/>
      <c r="H512" s="9"/>
      <c r="I512" s="9"/>
      <c r="J512" s="9"/>
      <c r="K512" s="9"/>
    </row>
    <row r="513" spans="1:11" hidden="1">
      <c r="A513" s="9"/>
      <c r="B513" s="9"/>
      <c r="C513" s="9"/>
      <c r="D513" s="9"/>
      <c r="E513" s="9"/>
      <c r="F513" s="9"/>
      <c r="G513" s="9"/>
      <c r="H513" s="9"/>
      <c r="I513" s="9"/>
      <c r="J513" s="9"/>
      <c r="K513" s="9"/>
    </row>
    <row r="514" spans="1:11" hidden="1">
      <c r="A514" s="9"/>
      <c r="B514" s="9"/>
      <c r="C514" s="9"/>
      <c r="D514" s="9"/>
      <c r="E514" s="9"/>
      <c r="F514" s="9"/>
      <c r="G514" s="9"/>
      <c r="H514" s="9"/>
      <c r="I514" s="9"/>
      <c r="J514" s="9"/>
      <c r="K514" s="9"/>
    </row>
    <row r="515" spans="1:11" hidden="1">
      <c r="A515" s="9"/>
      <c r="B515" s="9"/>
      <c r="C515" s="9"/>
      <c r="D515" s="9"/>
      <c r="E515" s="9"/>
      <c r="F515" s="9"/>
      <c r="G515" s="9"/>
      <c r="H515" s="9"/>
      <c r="I515" s="9"/>
      <c r="J515" s="9"/>
      <c r="K515" s="9"/>
    </row>
    <row r="516" spans="1:11" hidden="1">
      <c r="A516" s="9"/>
      <c r="B516" s="9"/>
      <c r="C516" s="9"/>
      <c r="D516" s="9"/>
      <c r="E516" s="9"/>
      <c r="F516" s="9"/>
      <c r="G516" s="9"/>
      <c r="H516" s="9"/>
      <c r="I516" s="9"/>
      <c r="J516" s="9"/>
      <c r="K516" s="9"/>
    </row>
    <row r="517" spans="1:11" hidden="1">
      <c r="A517" s="9"/>
      <c r="B517" s="9"/>
      <c r="C517" s="9"/>
      <c r="D517" s="9"/>
      <c r="E517" s="9"/>
      <c r="F517" s="9"/>
      <c r="G517" s="9"/>
      <c r="H517" s="9"/>
      <c r="I517" s="9"/>
      <c r="J517" s="9"/>
      <c r="K517" s="9"/>
    </row>
    <row r="518" spans="1:11" hidden="1">
      <c r="A518" s="9"/>
      <c r="B518" s="9"/>
      <c r="C518" s="9"/>
      <c r="D518" s="9"/>
      <c r="E518" s="9"/>
      <c r="F518" s="9"/>
      <c r="G518" s="9"/>
      <c r="H518" s="9"/>
      <c r="I518" s="9"/>
      <c r="J518" s="9"/>
      <c r="K518" s="9"/>
    </row>
    <row r="519" spans="1:11" hidden="1">
      <c r="A519" s="9"/>
      <c r="B519" s="9"/>
      <c r="C519" s="9"/>
      <c r="D519" s="9"/>
      <c r="E519" s="9"/>
      <c r="F519" s="9"/>
      <c r="G519" s="9"/>
      <c r="H519" s="9"/>
      <c r="I519" s="9"/>
      <c r="J519" s="9"/>
      <c r="K519" s="9"/>
    </row>
    <row r="520" spans="1:11" hidden="1">
      <c r="A520" s="9"/>
      <c r="B520" s="9"/>
      <c r="C520" s="9"/>
      <c r="D520" s="9"/>
      <c r="E520" s="9"/>
      <c r="F520" s="9"/>
      <c r="G520" s="9"/>
      <c r="H520" s="9"/>
      <c r="I520" s="9"/>
      <c r="J520" s="9"/>
      <c r="K520" s="9"/>
    </row>
    <row r="521" spans="1:11" hidden="1">
      <c r="A521" s="9"/>
      <c r="B521" s="9"/>
      <c r="C521" s="9"/>
      <c r="D521" s="9"/>
      <c r="E521" s="9"/>
      <c r="F521" s="9"/>
      <c r="G521" s="9"/>
      <c r="H521" s="9"/>
      <c r="I521" s="9"/>
      <c r="J521" s="9"/>
      <c r="K521" s="9"/>
    </row>
    <row r="522" spans="1:11" hidden="1">
      <c r="A522" s="9"/>
      <c r="B522" s="9"/>
      <c r="C522" s="9"/>
      <c r="D522" s="9"/>
      <c r="E522" s="9"/>
      <c r="F522" s="9"/>
      <c r="G522" s="9"/>
      <c r="H522" s="9"/>
      <c r="I522" s="9"/>
      <c r="J522" s="9"/>
      <c r="K522" s="9"/>
    </row>
    <row r="523" spans="1:11" hidden="1">
      <c r="A523" s="9"/>
      <c r="B523" s="9"/>
      <c r="C523" s="9"/>
      <c r="D523" s="9"/>
      <c r="E523" s="9"/>
      <c r="F523" s="9"/>
      <c r="G523" s="9"/>
      <c r="H523" s="9"/>
      <c r="I523" s="9"/>
      <c r="J523" s="9"/>
      <c r="K523" s="9"/>
    </row>
    <row r="524" spans="1:11" hidden="1">
      <c r="A524" s="9"/>
      <c r="B524" s="9"/>
      <c r="C524" s="9"/>
      <c r="D524" s="9"/>
      <c r="E524" s="9"/>
      <c r="F524" s="9"/>
      <c r="G524" s="9"/>
      <c r="H524" s="9"/>
      <c r="I524" s="9"/>
      <c r="J524" s="9"/>
      <c r="K524" s="9"/>
    </row>
    <row r="525" spans="1:11" hidden="1">
      <c r="A525" s="9"/>
      <c r="B525" s="9"/>
      <c r="C525" s="9"/>
      <c r="D525" s="9"/>
      <c r="E525" s="9"/>
      <c r="F525" s="9"/>
      <c r="G525" s="9"/>
      <c r="H525" s="9"/>
      <c r="I525" s="9"/>
      <c r="J525" s="9"/>
      <c r="K525" s="9"/>
    </row>
    <row r="526" spans="1:11" hidden="1">
      <c r="A526" s="9"/>
      <c r="B526" s="9"/>
      <c r="C526" s="9"/>
      <c r="D526" s="9"/>
      <c r="E526" s="9"/>
      <c r="F526" s="9"/>
      <c r="G526" s="9"/>
      <c r="H526" s="9"/>
      <c r="I526" s="9"/>
      <c r="J526" s="9"/>
      <c r="K526" s="9"/>
    </row>
    <row r="527" spans="1:11" hidden="1">
      <c r="A527" s="9"/>
      <c r="B527" s="9"/>
      <c r="C527" s="9"/>
      <c r="D527" s="9"/>
      <c r="E527" s="9"/>
      <c r="F527" s="9"/>
      <c r="G527" s="9"/>
      <c r="H527" s="9"/>
      <c r="I527" s="9"/>
      <c r="J527" s="9"/>
      <c r="K527" s="9"/>
    </row>
    <row r="528" spans="1:11" hidden="1">
      <c r="A528" s="9"/>
      <c r="B528" s="9"/>
      <c r="C528" s="9"/>
      <c r="D528" s="9"/>
      <c r="E528" s="9"/>
      <c r="F528" s="9"/>
      <c r="G528" s="9"/>
      <c r="H528" s="9"/>
      <c r="I528" s="9"/>
      <c r="J528" s="9"/>
      <c r="K528" s="9"/>
    </row>
    <row r="529" spans="1:11" hidden="1">
      <c r="A529" s="9"/>
      <c r="B529" s="9"/>
      <c r="C529" s="9"/>
      <c r="D529" s="9"/>
      <c r="E529" s="9"/>
      <c r="F529" s="9"/>
      <c r="G529" s="9"/>
      <c r="H529" s="9"/>
      <c r="I529" s="9"/>
      <c r="J529" s="9"/>
      <c r="K529" s="9"/>
    </row>
    <row r="530" spans="1:11" hidden="1">
      <c r="A530" s="9"/>
      <c r="B530" s="9"/>
      <c r="C530" s="9"/>
      <c r="D530" s="9"/>
      <c r="E530" s="9"/>
      <c r="F530" s="9"/>
      <c r="G530" s="9"/>
      <c r="H530" s="9"/>
      <c r="I530" s="9"/>
      <c r="J530" s="9"/>
      <c r="K530" s="9"/>
    </row>
    <row r="531" spans="1:11" hidden="1">
      <c r="A531" s="9"/>
      <c r="B531" s="9"/>
      <c r="C531" s="9"/>
      <c r="D531" s="9"/>
      <c r="E531" s="9"/>
      <c r="F531" s="9"/>
      <c r="G531" s="9"/>
      <c r="H531" s="9"/>
      <c r="I531" s="9"/>
      <c r="J531" s="9"/>
      <c r="K531" s="9"/>
    </row>
    <row r="532" spans="1:11" hidden="1">
      <c r="A532" s="9"/>
      <c r="B532" s="9"/>
      <c r="C532" s="9"/>
      <c r="D532" s="9"/>
      <c r="E532" s="9"/>
      <c r="F532" s="9"/>
      <c r="G532" s="9"/>
      <c r="H532" s="9"/>
      <c r="I532" s="9"/>
      <c r="J532" s="9"/>
      <c r="K532" s="9"/>
    </row>
    <row r="533" spans="1:11" hidden="1">
      <c r="A533" s="9"/>
      <c r="B533" s="9"/>
      <c r="C533" s="9"/>
      <c r="D533" s="9"/>
      <c r="E533" s="9"/>
      <c r="F533" s="9"/>
      <c r="G533" s="9"/>
      <c r="H533" s="9"/>
      <c r="I533" s="9"/>
      <c r="J533" s="9"/>
      <c r="K533" s="9"/>
    </row>
    <row r="534" spans="1:11" hidden="1">
      <c r="A534" s="9"/>
      <c r="B534" s="9"/>
      <c r="C534" s="9"/>
      <c r="D534" s="9"/>
      <c r="E534" s="9"/>
      <c r="F534" s="9"/>
      <c r="G534" s="9"/>
      <c r="H534" s="9"/>
      <c r="I534" s="9"/>
      <c r="J534" s="9"/>
      <c r="K534" s="9"/>
    </row>
    <row r="535" spans="1:11" hidden="1">
      <c r="A535" s="9"/>
      <c r="B535" s="9"/>
      <c r="C535" s="9"/>
      <c r="D535" s="9"/>
      <c r="E535" s="9"/>
      <c r="F535" s="9"/>
      <c r="G535" s="9"/>
      <c r="H535" s="9"/>
      <c r="I535" s="9"/>
      <c r="J535" s="9"/>
      <c r="K535" s="9"/>
    </row>
    <row r="536" spans="1:11" hidden="1">
      <c r="A536" s="9"/>
      <c r="B536" s="9"/>
      <c r="C536" s="9"/>
      <c r="D536" s="9"/>
      <c r="E536" s="9"/>
      <c r="F536" s="9"/>
      <c r="G536" s="9"/>
      <c r="H536" s="9"/>
      <c r="I536" s="9"/>
      <c r="J536" s="9"/>
      <c r="K536" s="9"/>
    </row>
    <row r="537" spans="1:11" hidden="1">
      <c r="A537" s="9"/>
      <c r="B537" s="9"/>
      <c r="C537" s="9"/>
      <c r="D537" s="9"/>
      <c r="E537" s="9"/>
      <c r="F537" s="9"/>
      <c r="G537" s="9"/>
      <c r="H537" s="9"/>
      <c r="I537" s="9"/>
      <c r="J537" s="9"/>
      <c r="K537" s="9"/>
    </row>
    <row r="538" spans="1:11" hidden="1">
      <c r="A538" s="9"/>
      <c r="B538" s="9"/>
      <c r="C538" s="9"/>
      <c r="D538" s="9"/>
      <c r="E538" s="9"/>
      <c r="F538" s="9"/>
      <c r="G538" s="9"/>
      <c r="H538" s="9"/>
      <c r="I538" s="9"/>
      <c r="J538" s="9"/>
      <c r="K538" s="9"/>
    </row>
    <row r="539" spans="1:11" hidden="1">
      <c r="A539" s="9"/>
      <c r="B539" s="9"/>
      <c r="C539" s="9"/>
      <c r="D539" s="9"/>
      <c r="E539" s="9"/>
      <c r="F539" s="9"/>
      <c r="G539" s="9"/>
      <c r="H539" s="9"/>
      <c r="I539" s="9"/>
      <c r="J539" s="9"/>
      <c r="K539" s="9"/>
    </row>
    <row r="540" spans="1:11" hidden="1">
      <c r="A540" s="9"/>
      <c r="B540" s="9"/>
      <c r="C540" s="9"/>
      <c r="D540" s="9"/>
      <c r="E540" s="9"/>
      <c r="F540" s="9"/>
      <c r="G540" s="9"/>
      <c r="H540" s="9"/>
      <c r="I540" s="9"/>
      <c r="J540" s="9"/>
      <c r="K540" s="9"/>
    </row>
    <row r="541" spans="1:11" hidden="1">
      <c r="A541" s="9"/>
      <c r="B541" s="9"/>
      <c r="C541" s="9"/>
      <c r="D541" s="9"/>
      <c r="E541" s="9"/>
      <c r="F541" s="9"/>
      <c r="G541" s="9"/>
      <c r="H541" s="9"/>
      <c r="I541" s="9"/>
      <c r="J541" s="9"/>
      <c r="K541" s="9"/>
    </row>
    <row r="542" spans="1:11" hidden="1">
      <c r="A542" s="9"/>
      <c r="B542" s="9"/>
      <c r="C542" s="9"/>
      <c r="D542" s="9"/>
      <c r="E542" s="9"/>
      <c r="F542" s="9"/>
      <c r="G542" s="9"/>
      <c r="H542" s="9"/>
      <c r="I542" s="9"/>
      <c r="J542" s="9"/>
      <c r="K542" s="9"/>
    </row>
    <row r="543" spans="1:11" hidden="1">
      <c r="A543" s="9"/>
      <c r="B543" s="9"/>
      <c r="C543" s="9"/>
      <c r="D543" s="9"/>
      <c r="E543" s="9"/>
      <c r="F543" s="9"/>
      <c r="G543" s="9"/>
      <c r="H543" s="9"/>
      <c r="I543" s="9"/>
      <c r="J543" s="9"/>
      <c r="K543" s="9"/>
    </row>
    <row r="544" spans="1:11" hidden="1">
      <c r="A544" s="9"/>
      <c r="B544" s="9"/>
      <c r="C544" s="9"/>
      <c r="D544" s="9"/>
      <c r="E544" s="9"/>
      <c r="F544" s="9"/>
      <c r="G544" s="9"/>
      <c r="H544" s="9"/>
      <c r="I544" s="9"/>
      <c r="J544" s="9"/>
      <c r="K544" s="9"/>
    </row>
    <row r="545" spans="1:11" hidden="1">
      <c r="A545" s="9"/>
      <c r="B545" s="9"/>
      <c r="C545" s="9"/>
      <c r="D545" s="9"/>
      <c r="E545" s="9"/>
      <c r="F545" s="9"/>
      <c r="G545" s="9"/>
      <c r="H545" s="9"/>
      <c r="I545" s="9"/>
      <c r="J545" s="9"/>
      <c r="K545" s="9"/>
    </row>
    <row r="546" spans="1:11" hidden="1">
      <c r="A546" s="9"/>
      <c r="B546" s="9"/>
      <c r="C546" s="9"/>
      <c r="D546" s="9"/>
      <c r="E546" s="9"/>
      <c r="F546" s="9"/>
      <c r="G546" s="9"/>
      <c r="H546" s="9"/>
      <c r="I546" s="9"/>
      <c r="J546" s="9"/>
      <c r="K546" s="9"/>
    </row>
    <row r="547" spans="1:11" hidden="1">
      <c r="A547" s="9"/>
      <c r="B547" s="9"/>
      <c r="C547" s="9"/>
      <c r="D547" s="9"/>
      <c r="E547" s="9"/>
      <c r="F547" s="9"/>
      <c r="G547" s="9"/>
      <c r="H547" s="9"/>
      <c r="I547" s="9"/>
      <c r="J547" s="9"/>
      <c r="K547" s="9"/>
    </row>
    <row r="548" spans="1:11" hidden="1">
      <c r="A548" s="9"/>
      <c r="B548" s="9"/>
      <c r="C548" s="9"/>
      <c r="D548" s="9"/>
      <c r="E548" s="9"/>
      <c r="F548" s="9"/>
      <c r="G548" s="9"/>
      <c r="H548" s="9"/>
      <c r="I548" s="9"/>
      <c r="J548" s="9"/>
      <c r="K548" s="9"/>
    </row>
    <row r="549" spans="1:11" hidden="1">
      <c r="A549" s="9"/>
      <c r="B549" s="9"/>
      <c r="C549" s="9"/>
      <c r="D549" s="9"/>
      <c r="E549" s="9"/>
      <c r="F549" s="9"/>
      <c r="G549" s="9"/>
      <c r="H549" s="9"/>
      <c r="I549" s="9"/>
      <c r="J549" s="9"/>
      <c r="K549" s="9"/>
    </row>
    <row r="550" spans="1:11" hidden="1">
      <c r="A550" s="9"/>
      <c r="B550" s="9"/>
      <c r="C550" s="9"/>
      <c r="D550" s="9"/>
      <c r="E550" s="9"/>
      <c r="F550" s="9"/>
      <c r="G550" s="9"/>
      <c r="H550" s="9"/>
      <c r="I550" s="9"/>
      <c r="J550" s="9"/>
      <c r="K550" s="9"/>
    </row>
    <row r="551" spans="1:11" hidden="1">
      <c r="A551" s="9"/>
      <c r="B551" s="9"/>
      <c r="C551" s="9"/>
      <c r="D551" s="9"/>
      <c r="E551" s="9"/>
      <c r="F551" s="9"/>
      <c r="G551" s="9"/>
      <c r="H551" s="9"/>
      <c r="I551" s="9"/>
      <c r="J551" s="9"/>
      <c r="K551" s="9"/>
    </row>
    <row r="552" spans="1:11" hidden="1">
      <c r="A552" s="9"/>
      <c r="B552" s="9"/>
      <c r="C552" s="9"/>
      <c r="D552" s="9"/>
      <c r="E552" s="9"/>
      <c r="F552" s="9"/>
      <c r="G552" s="9"/>
      <c r="H552" s="9"/>
      <c r="I552" s="9"/>
      <c r="J552" s="9"/>
      <c r="K552" s="9"/>
    </row>
    <row r="553" spans="1:11" hidden="1">
      <c r="A553" s="9"/>
      <c r="B553" s="9"/>
      <c r="C553" s="9"/>
      <c r="D553" s="9"/>
      <c r="E553" s="9"/>
      <c r="F553" s="9"/>
      <c r="G553" s="9"/>
      <c r="H553" s="9"/>
      <c r="I553" s="9"/>
      <c r="J553" s="9"/>
      <c r="K553" s="9"/>
    </row>
    <row r="554" spans="1:11" hidden="1">
      <c r="A554" s="9"/>
      <c r="B554" s="9"/>
      <c r="C554" s="9"/>
      <c r="D554" s="9"/>
      <c r="E554" s="9"/>
      <c r="F554" s="9"/>
      <c r="G554" s="9"/>
      <c r="H554" s="9"/>
      <c r="I554" s="9"/>
      <c r="J554" s="9"/>
      <c r="K554" s="9"/>
    </row>
    <row r="555" spans="1:11" hidden="1">
      <c r="A555" s="9"/>
      <c r="B555" s="9"/>
      <c r="C555" s="9"/>
      <c r="D555" s="9"/>
      <c r="E555" s="9"/>
      <c r="F555" s="9"/>
      <c r="G555" s="9"/>
      <c r="H555" s="9"/>
      <c r="I555" s="9"/>
      <c r="J555" s="9"/>
      <c r="K555" s="9"/>
    </row>
    <row r="556" spans="1:11" hidden="1">
      <c r="A556" s="9"/>
      <c r="B556" s="9"/>
      <c r="C556" s="9"/>
      <c r="D556" s="9"/>
      <c r="E556" s="9"/>
      <c r="F556" s="9"/>
      <c r="G556" s="9"/>
      <c r="H556" s="9"/>
      <c r="I556" s="9"/>
      <c r="J556" s="9"/>
      <c r="K556" s="9"/>
    </row>
    <row r="557" spans="1:11" hidden="1">
      <c r="A557" s="9"/>
      <c r="B557" s="9"/>
      <c r="C557" s="9"/>
      <c r="D557" s="9"/>
      <c r="E557" s="9"/>
      <c r="F557" s="9"/>
      <c r="G557" s="9"/>
      <c r="H557" s="9"/>
      <c r="I557" s="9"/>
      <c r="J557" s="9"/>
      <c r="K557" s="9"/>
    </row>
    <row r="558" spans="1:11" hidden="1">
      <c r="A558" s="9"/>
      <c r="B558" s="9"/>
      <c r="C558" s="9"/>
      <c r="D558" s="9"/>
      <c r="E558" s="9"/>
      <c r="F558" s="9"/>
      <c r="G558" s="9"/>
      <c r="H558" s="9"/>
      <c r="I558" s="9"/>
      <c r="J558" s="9"/>
      <c r="K558" s="9"/>
    </row>
    <row r="559" spans="1:11" hidden="1">
      <c r="A559" s="9"/>
      <c r="B559" s="9"/>
      <c r="C559" s="9"/>
      <c r="D559" s="9"/>
      <c r="E559" s="9"/>
      <c r="F559" s="9"/>
      <c r="G559" s="9"/>
      <c r="H559" s="9"/>
      <c r="I559" s="9"/>
      <c r="J559" s="9"/>
      <c r="K559" s="9"/>
    </row>
    <row r="560" spans="1:11" hidden="1">
      <c r="A560" s="9"/>
      <c r="B560" s="9"/>
      <c r="C560" s="9"/>
      <c r="D560" s="9"/>
      <c r="E560" s="9"/>
      <c r="F560" s="9"/>
      <c r="G560" s="9"/>
      <c r="H560" s="9"/>
      <c r="I560" s="9"/>
      <c r="J560" s="9"/>
      <c r="K560" s="9"/>
    </row>
    <row r="561" spans="1:11" hidden="1">
      <c r="A561" s="9"/>
      <c r="B561" s="9"/>
      <c r="C561" s="9"/>
      <c r="D561" s="9"/>
      <c r="E561" s="9"/>
      <c r="F561" s="9"/>
      <c r="G561" s="9"/>
      <c r="H561" s="9"/>
      <c r="I561" s="9"/>
      <c r="J561" s="9"/>
      <c r="K561" s="9"/>
    </row>
    <row r="562" spans="1:11" hidden="1">
      <c r="A562" s="9"/>
      <c r="B562" s="9"/>
      <c r="C562" s="9"/>
      <c r="D562" s="9"/>
      <c r="E562" s="9"/>
      <c r="F562" s="9"/>
      <c r="G562" s="9"/>
      <c r="H562" s="9"/>
      <c r="I562" s="9"/>
      <c r="J562" s="9"/>
      <c r="K562" s="9"/>
    </row>
    <row r="563" spans="1:11" hidden="1">
      <c r="A563" s="9"/>
      <c r="B563" s="9"/>
      <c r="C563" s="9"/>
      <c r="D563" s="9"/>
      <c r="E563" s="9"/>
      <c r="F563" s="9"/>
      <c r="G563" s="9"/>
      <c r="H563" s="9"/>
      <c r="I563" s="9"/>
      <c r="J563" s="9"/>
      <c r="K563" s="9"/>
    </row>
    <row r="564" spans="1:11" hidden="1">
      <c r="A564" s="9"/>
      <c r="B564" s="9"/>
      <c r="C564" s="9"/>
      <c r="D564" s="9"/>
      <c r="E564" s="9"/>
      <c r="F564" s="9"/>
      <c r="G564" s="9"/>
      <c r="H564" s="9"/>
      <c r="I564" s="9"/>
      <c r="J564" s="9"/>
      <c r="K564" s="9"/>
    </row>
    <row r="565" spans="1:11" hidden="1">
      <c r="A565" s="9"/>
      <c r="B565" s="9"/>
      <c r="C565" s="9"/>
      <c r="D565" s="9"/>
      <c r="E565" s="9"/>
      <c r="F565" s="9"/>
      <c r="G565" s="9"/>
      <c r="H565" s="9"/>
      <c r="I565" s="9"/>
      <c r="J565" s="9"/>
      <c r="K565" s="9"/>
    </row>
    <row r="566" spans="1:11" hidden="1">
      <c r="A566" s="9"/>
      <c r="B566" s="9"/>
      <c r="C566" s="9"/>
      <c r="D566" s="9"/>
      <c r="E566" s="9"/>
      <c r="F566" s="9"/>
      <c r="G566" s="9"/>
      <c r="H566" s="9"/>
      <c r="I566" s="9"/>
      <c r="J566" s="9"/>
      <c r="K566" s="9"/>
    </row>
    <row r="567" spans="1:11" hidden="1">
      <c r="A567" s="9"/>
      <c r="B567" s="9"/>
      <c r="C567" s="9"/>
      <c r="D567" s="9"/>
      <c r="E567" s="9"/>
      <c r="F567" s="9"/>
      <c r="G567" s="9"/>
      <c r="H567" s="9"/>
      <c r="I567" s="9"/>
      <c r="J567" s="9"/>
      <c r="K567" s="9"/>
    </row>
    <row r="568" spans="1:11" hidden="1">
      <c r="A568" s="9"/>
      <c r="B568" s="9"/>
      <c r="C568" s="9"/>
      <c r="D568" s="9"/>
      <c r="E568" s="9"/>
      <c r="F568" s="9"/>
      <c r="G568" s="9"/>
      <c r="H568" s="9"/>
      <c r="I568" s="9"/>
      <c r="J568" s="9"/>
      <c r="K568" s="9"/>
    </row>
    <row r="569" spans="1:11" hidden="1">
      <c r="A569" s="9"/>
      <c r="B569" s="9"/>
      <c r="C569" s="9"/>
      <c r="D569" s="9"/>
      <c r="E569" s="9"/>
      <c r="F569" s="9"/>
      <c r="G569" s="9"/>
      <c r="H569" s="9"/>
      <c r="I569" s="9"/>
      <c r="J569" s="9"/>
      <c r="K569" s="9"/>
    </row>
    <row r="570" spans="1:11" hidden="1">
      <c r="A570" s="9"/>
      <c r="B570" s="9"/>
      <c r="C570" s="9"/>
      <c r="D570" s="9"/>
      <c r="E570" s="9"/>
      <c r="F570" s="9"/>
      <c r="G570" s="9"/>
      <c r="H570" s="9"/>
      <c r="I570" s="9"/>
      <c r="J570" s="9"/>
      <c r="K570" s="9"/>
    </row>
    <row r="571" spans="1:11" hidden="1">
      <c r="A571" s="9"/>
      <c r="B571" s="9"/>
      <c r="C571" s="9"/>
      <c r="D571" s="9"/>
      <c r="E571" s="9"/>
      <c r="F571" s="9"/>
      <c r="G571" s="9"/>
      <c r="H571" s="9"/>
      <c r="I571" s="9"/>
      <c r="J571" s="9"/>
      <c r="K571" s="9"/>
    </row>
    <row r="572" spans="1:11" hidden="1">
      <c r="A572" s="9"/>
      <c r="B572" s="9"/>
      <c r="C572" s="9"/>
      <c r="D572" s="9"/>
      <c r="E572" s="9"/>
      <c r="F572" s="9"/>
      <c r="G572" s="9"/>
      <c r="H572" s="9"/>
      <c r="I572" s="9"/>
      <c r="J572" s="9"/>
      <c r="K572" s="9"/>
    </row>
    <row r="573" spans="1:11" hidden="1">
      <c r="A573" s="9"/>
      <c r="B573" s="9"/>
      <c r="C573" s="9"/>
      <c r="D573" s="9"/>
      <c r="E573" s="9"/>
      <c r="F573" s="9"/>
      <c r="G573" s="9"/>
      <c r="H573" s="9"/>
      <c r="I573" s="9"/>
      <c r="J573" s="9"/>
      <c r="K573" s="9"/>
    </row>
    <row r="574" spans="1:11" hidden="1">
      <c r="A574" s="9"/>
      <c r="B574" s="9"/>
      <c r="C574" s="9"/>
      <c r="D574" s="9"/>
      <c r="E574" s="9"/>
      <c r="F574" s="9"/>
      <c r="G574" s="9"/>
      <c r="H574" s="9"/>
      <c r="I574" s="9"/>
      <c r="J574" s="9"/>
      <c r="K574" s="9"/>
    </row>
    <row r="575" spans="1:11" hidden="1">
      <c r="A575" s="9"/>
      <c r="B575" s="9"/>
      <c r="C575" s="9"/>
      <c r="D575" s="9"/>
      <c r="E575" s="9"/>
      <c r="F575" s="9"/>
      <c r="G575" s="9"/>
      <c r="H575" s="9"/>
      <c r="I575" s="9"/>
      <c r="J575" s="9"/>
      <c r="K575" s="9"/>
    </row>
    <row r="576" spans="1:11" hidden="1">
      <c r="A576" s="9"/>
      <c r="B576" s="9"/>
      <c r="C576" s="9"/>
      <c r="D576" s="9"/>
      <c r="E576" s="9"/>
      <c r="F576" s="9"/>
      <c r="G576" s="9"/>
      <c r="H576" s="9"/>
      <c r="I576" s="9"/>
      <c r="J576" s="9"/>
      <c r="K576" s="9"/>
    </row>
    <row r="577" spans="1:11" hidden="1">
      <c r="A577" s="9"/>
      <c r="B577" s="9"/>
      <c r="C577" s="9"/>
      <c r="D577" s="9"/>
      <c r="E577" s="9"/>
      <c r="F577" s="9"/>
      <c r="G577" s="9"/>
      <c r="H577" s="9"/>
      <c r="I577" s="9"/>
      <c r="J577" s="9"/>
      <c r="K577" s="9"/>
    </row>
    <row r="578" spans="1:11" hidden="1">
      <c r="A578" s="9"/>
      <c r="B578" s="9"/>
      <c r="C578" s="9"/>
      <c r="D578" s="9"/>
      <c r="E578" s="9"/>
      <c r="F578" s="9"/>
      <c r="G578" s="9"/>
      <c r="H578" s="9"/>
      <c r="I578" s="9"/>
      <c r="J578" s="9"/>
      <c r="K578" s="9"/>
    </row>
    <row r="579" spans="1:11" hidden="1">
      <c r="A579" s="9"/>
      <c r="B579" s="9"/>
      <c r="C579" s="9"/>
      <c r="D579" s="9"/>
      <c r="E579" s="9"/>
      <c r="F579" s="9"/>
      <c r="G579" s="9"/>
      <c r="H579" s="9"/>
      <c r="I579" s="9"/>
      <c r="J579" s="9"/>
      <c r="K579" s="9"/>
    </row>
    <row r="580" spans="1:11" hidden="1">
      <c r="A580" s="9"/>
      <c r="B580" s="9"/>
      <c r="C580" s="9"/>
      <c r="D580" s="9"/>
      <c r="E580" s="9"/>
      <c r="F580" s="9"/>
      <c r="G580" s="9"/>
      <c r="H580" s="9"/>
      <c r="I580" s="9"/>
      <c r="J580" s="9"/>
      <c r="K580" s="9"/>
    </row>
    <row r="581" spans="1:11" hidden="1">
      <c r="A581" s="9"/>
      <c r="B581" s="9"/>
      <c r="C581" s="9"/>
      <c r="D581" s="9"/>
      <c r="E581" s="9"/>
      <c r="F581" s="9"/>
      <c r="G581" s="9"/>
      <c r="H581" s="9"/>
      <c r="I581" s="9"/>
      <c r="J581" s="9"/>
      <c r="K581" s="9"/>
    </row>
    <row r="582" spans="1:11" hidden="1">
      <c r="A582" s="9"/>
      <c r="B582" s="9"/>
      <c r="C582" s="9"/>
      <c r="D582" s="9"/>
      <c r="E582" s="9"/>
      <c r="F582" s="9"/>
      <c r="G582" s="9"/>
      <c r="H582" s="9"/>
      <c r="I582" s="9"/>
      <c r="J582" s="9"/>
      <c r="K582" s="9"/>
    </row>
    <row r="583" spans="1:11" hidden="1">
      <c r="A583" s="9"/>
      <c r="B583" s="9"/>
      <c r="C583" s="9"/>
      <c r="D583" s="9"/>
      <c r="E583" s="9"/>
      <c r="F583" s="9"/>
      <c r="G583" s="9"/>
      <c r="H583" s="9"/>
      <c r="I583" s="9"/>
      <c r="J583" s="9"/>
      <c r="K583" s="9"/>
    </row>
    <row r="584" spans="1:11" hidden="1">
      <c r="A584" s="9"/>
      <c r="B584" s="9"/>
      <c r="C584" s="9"/>
      <c r="D584" s="9"/>
      <c r="E584" s="9"/>
      <c r="F584" s="9"/>
      <c r="G584" s="9"/>
      <c r="H584" s="9"/>
      <c r="I584" s="9"/>
      <c r="J584" s="9"/>
      <c r="K584" s="9"/>
    </row>
    <row r="585" spans="1:11" hidden="1">
      <c r="A585" s="9"/>
      <c r="B585" s="9"/>
      <c r="C585" s="9"/>
      <c r="D585" s="9"/>
      <c r="E585" s="9"/>
      <c r="F585" s="9"/>
      <c r="G585" s="9"/>
      <c r="H585" s="9"/>
      <c r="I585" s="9"/>
      <c r="J585" s="9"/>
      <c r="K585" s="9"/>
    </row>
    <row r="586" spans="1:11" hidden="1">
      <c r="A586" s="9"/>
      <c r="B586" s="9"/>
      <c r="C586" s="9"/>
      <c r="D586" s="9"/>
      <c r="E586" s="9"/>
      <c r="F586" s="9"/>
      <c r="G586" s="9"/>
      <c r="H586" s="9"/>
      <c r="I586" s="9"/>
      <c r="J586" s="9"/>
      <c r="K586" s="9"/>
    </row>
    <row r="587" spans="1:11" hidden="1">
      <c r="A587" s="9"/>
      <c r="B587" s="9"/>
      <c r="C587" s="9"/>
      <c r="D587" s="9"/>
      <c r="E587" s="9"/>
      <c r="F587" s="9"/>
      <c r="G587" s="9"/>
      <c r="H587" s="9"/>
      <c r="I587" s="9"/>
      <c r="J587" s="9"/>
      <c r="K587" s="9"/>
    </row>
    <row r="588" spans="1:11" hidden="1">
      <c r="A588" s="9"/>
      <c r="B588" s="9"/>
      <c r="C588" s="9"/>
      <c r="D588" s="9"/>
      <c r="E588" s="9"/>
      <c r="F588" s="9"/>
      <c r="G588" s="9"/>
      <c r="H588" s="9"/>
      <c r="I588" s="9"/>
      <c r="J588" s="9"/>
      <c r="K588" s="9"/>
    </row>
    <row r="589" spans="1:11" hidden="1">
      <c r="A589" s="9"/>
      <c r="B589" s="9"/>
      <c r="C589" s="9"/>
      <c r="D589" s="9"/>
      <c r="E589" s="9"/>
      <c r="F589" s="9"/>
      <c r="G589" s="9"/>
      <c r="H589" s="9"/>
      <c r="I589" s="9"/>
      <c r="J589" s="9"/>
      <c r="K589" s="9"/>
    </row>
    <row r="590" spans="1:11" hidden="1">
      <c r="A590" s="9"/>
      <c r="B590" s="9"/>
      <c r="C590" s="9"/>
      <c r="D590" s="9"/>
      <c r="E590" s="9"/>
      <c r="F590" s="9"/>
      <c r="G590" s="9"/>
      <c r="H590" s="9"/>
      <c r="I590" s="9"/>
      <c r="J590" s="9"/>
      <c r="K590" s="9"/>
    </row>
    <row r="591" spans="1:11" hidden="1">
      <c r="A591" s="9"/>
      <c r="B591" s="9"/>
      <c r="C591" s="9"/>
      <c r="D591" s="9"/>
      <c r="E591" s="9"/>
      <c r="F591" s="9"/>
      <c r="G591" s="9"/>
      <c r="H591" s="9"/>
      <c r="I591" s="9"/>
      <c r="J591" s="9"/>
      <c r="K591" s="9"/>
    </row>
    <row r="592" spans="1:11" hidden="1">
      <c r="A592" s="9"/>
      <c r="B592" s="9"/>
      <c r="C592" s="9"/>
      <c r="D592" s="9"/>
      <c r="E592" s="9"/>
      <c r="F592" s="9"/>
      <c r="G592" s="9"/>
      <c r="H592" s="9"/>
      <c r="I592" s="9"/>
      <c r="J592" s="9"/>
      <c r="K592" s="9"/>
    </row>
    <row r="593" spans="1:11" hidden="1">
      <c r="A593" s="9"/>
      <c r="B593" s="9"/>
      <c r="C593" s="9"/>
      <c r="D593" s="9"/>
      <c r="E593" s="9"/>
      <c r="F593" s="9"/>
      <c r="G593" s="9"/>
      <c r="H593" s="9"/>
      <c r="I593" s="9"/>
      <c r="J593" s="9"/>
      <c r="K593" s="9"/>
    </row>
    <row r="594" spans="1:11" hidden="1">
      <c r="A594" s="9"/>
      <c r="B594" s="9"/>
      <c r="C594" s="9"/>
      <c r="D594" s="9"/>
      <c r="E594" s="9"/>
      <c r="F594" s="9"/>
      <c r="G594" s="9"/>
      <c r="H594" s="9"/>
      <c r="I594" s="9"/>
      <c r="J594" s="9"/>
      <c r="K594" s="9"/>
    </row>
    <row r="595" spans="1:11" hidden="1">
      <c r="A595" s="9"/>
      <c r="B595" s="9"/>
      <c r="C595" s="9"/>
      <c r="D595" s="9"/>
      <c r="E595" s="9"/>
      <c r="F595" s="9"/>
      <c r="G595" s="9"/>
      <c r="H595" s="9"/>
      <c r="I595" s="9"/>
      <c r="J595" s="9"/>
      <c r="K595" s="9"/>
    </row>
    <row r="596" spans="1:11" hidden="1">
      <c r="A596" s="9"/>
      <c r="B596" s="9"/>
      <c r="C596" s="9"/>
      <c r="D596" s="9"/>
      <c r="E596" s="9"/>
      <c r="F596" s="9"/>
      <c r="G596" s="9"/>
      <c r="H596" s="9"/>
      <c r="I596" s="9"/>
      <c r="J596" s="9"/>
      <c r="K596" s="9"/>
    </row>
    <row r="597" spans="1:11" hidden="1">
      <c r="A597" s="9"/>
      <c r="B597" s="9"/>
      <c r="C597" s="9"/>
      <c r="D597" s="9"/>
      <c r="E597" s="9"/>
      <c r="F597" s="9"/>
      <c r="G597" s="9"/>
      <c r="H597" s="9"/>
      <c r="I597" s="9"/>
      <c r="J597" s="9"/>
      <c r="K597" s="9"/>
    </row>
    <row r="598" spans="1:11" hidden="1">
      <c r="A598" s="9"/>
      <c r="B598" s="9"/>
      <c r="C598" s="9"/>
      <c r="D598" s="9"/>
      <c r="E598" s="9"/>
      <c r="F598" s="9"/>
      <c r="G598" s="9"/>
      <c r="H598" s="9"/>
      <c r="I598" s="9"/>
      <c r="J598" s="9"/>
      <c r="K598" s="9"/>
    </row>
    <row r="599" spans="1:11" hidden="1">
      <c r="A599" s="9"/>
      <c r="B599" s="9"/>
      <c r="C599" s="9"/>
      <c r="D599" s="9"/>
      <c r="E599" s="9"/>
      <c r="F599" s="9"/>
      <c r="G599" s="9"/>
      <c r="H599" s="9"/>
      <c r="I599" s="9"/>
      <c r="J599" s="9"/>
      <c r="K599" s="9"/>
    </row>
    <row r="600" spans="1:11" hidden="1">
      <c r="A600" s="9"/>
      <c r="B600" s="9"/>
      <c r="C600" s="9"/>
      <c r="D600" s="9"/>
      <c r="E600" s="9"/>
      <c r="F600" s="9"/>
      <c r="G600" s="9"/>
      <c r="H600" s="9"/>
      <c r="I600" s="9"/>
      <c r="J600" s="9"/>
      <c r="K600" s="9"/>
    </row>
    <row r="601" spans="1:11" hidden="1">
      <c r="A601" s="9"/>
      <c r="B601" s="9"/>
      <c r="C601" s="9"/>
      <c r="D601" s="9"/>
      <c r="E601" s="9"/>
      <c r="F601" s="9"/>
      <c r="G601" s="9"/>
      <c r="H601" s="9"/>
      <c r="I601" s="9"/>
      <c r="J601" s="9"/>
      <c r="K601" s="9"/>
    </row>
    <row r="602" spans="1:11" hidden="1">
      <c r="A602" s="9"/>
      <c r="B602" s="9"/>
      <c r="C602" s="9"/>
      <c r="D602" s="9"/>
      <c r="E602" s="9"/>
      <c r="F602" s="9"/>
      <c r="G602" s="9"/>
      <c r="H602" s="9"/>
      <c r="I602" s="9"/>
      <c r="J602" s="9"/>
      <c r="K602" s="9"/>
    </row>
    <row r="603" spans="1:11" hidden="1">
      <c r="A603" s="9"/>
      <c r="B603" s="9"/>
      <c r="C603" s="9"/>
      <c r="D603" s="9"/>
      <c r="E603" s="9"/>
      <c r="F603" s="9"/>
      <c r="G603" s="9"/>
      <c r="H603" s="9"/>
      <c r="I603" s="9"/>
      <c r="J603" s="9"/>
      <c r="K603" s="9"/>
    </row>
    <row r="604" spans="1:11" hidden="1">
      <c r="A604" s="9"/>
      <c r="B604" s="9"/>
      <c r="C604" s="9"/>
      <c r="D604" s="9"/>
      <c r="E604" s="9"/>
      <c r="F604" s="9"/>
      <c r="G604" s="9"/>
      <c r="H604" s="9"/>
      <c r="I604" s="9"/>
      <c r="J604" s="9"/>
      <c r="K604" s="9"/>
    </row>
    <row r="605" spans="1:11" hidden="1">
      <c r="A605" s="9"/>
      <c r="B605" s="9"/>
      <c r="C605" s="9"/>
      <c r="D605" s="9"/>
      <c r="E605" s="9"/>
      <c r="F605" s="9"/>
      <c r="G605" s="9"/>
      <c r="H605" s="9"/>
      <c r="I605" s="9"/>
      <c r="J605" s="9"/>
      <c r="K605" s="9"/>
    </row>
    <row r="606" spans="1:11" hidden="1">
      <c r="A606" s="9"/>
      <c r="B606" s="9"/>
      <c r="C606" s="9"/>
      <c r="D606" s="9"/>
      <c r="E606" s="9"/>
      <c r="F606" s="9"/>
      <c r="G606" s="9"/>
      <c r="H606" s="9"/>
      <c r="I606" s="9"/>
      <c r="J606" s="9"/>
      <c r="K606" s="9"/>
    </row>
    <row r="607" spans="1:11" hidden="1">
      <c r="A607" s="9"/>
      <c r="B607" s="9"/>
      <c r="C607" s="9"/>
      <c r="D607" s="9"/>
      <c r="E607" s="9"/>
      <c r="F607" s="9"/>
      <c r="G607" s="9"/>
      <c r="H607" s="9"/>
      <c r="I607" s="9"/>
      <c r="J607" s="9"/>
      <c r="K607" s="9"/>
    </row>
    <row r="608" spans="1:11" hidden="1">
      <c r="A608" s="9"/>
      <c r="B608" s="9"/>
      <c r="C608" s="9"/>
      <c r="D608" s="9"/>
      <c r="E608" s="9"/>
      <c r="F608" s="9"/>
      <c r="G608" s="9"/>
      <c r="H608" s="9"/>
      <c r="I608" s="9"/>
      <c r="J608" s="9"/>
      <c r="K608" s="9"/>
    </row>
    <row r="609" spans="1:11" hidden="1">
      <c r="A609" s="9"/>
      <c r="B609" s="9"/>
      <c r="C609" s="9"/>
      <c r="D609" s="9"/>
      <c r="E609" s="9"/>
      <c r="F609" s="9"/>
      <c r="G609" s="9"/>
      <c r="H609" s="9"/>
      <c r="I609" s="9"/>
      <c r="J609" s="9"/>
      <c r="K609" s="9"/>
    </row>
    <row r="610" spans="1:11" hidden="1">
      <c r="A610" s="9"/>
      <c r="B610" s="9"/>
      <c r="C610" s="9"/>
      <c r="D610" s="9"/>
      <c r="E610" s="9"/>
      <c r="F610" s="9"/>
      <c r="G610" s="9"/>
      <c r="H610" s="9"/>
      <c r="I610" s="9"/>
      <c r="J610" s="9"/>
      <c r="K610" s="9"/>
    </row>
    <row r="611" spans="1:11" hidden="1">
      <c r="A611" s="9"/>
      <c r="B611" s="9"/>
      <c r="C611" s="9"/>
      <c r="D611" s="9"/>
      <c r="E611" s="9"/>
      <c r="F611" s="9"/>
      <c r="G611" s="9"/>
      <c r="H611" s="9"/>
      <c r="I611" s="9"/>
      <c r="J611" s="9"/>
      <c r="K611" s="9"/>
    </row>
    <row r="612" spans="1:11" hidden="1">
      <c r="A612" s="9"/>
      <c r="B612" s="9"/>
      <c r="C612" s="9"/>
      <c r="D612" s="9"/>
      <c r="E612" s="9"/>
      <c r="F612" s="9"/>
      <c r="G612" s="9"/>
      <c r="H612" s="9"/>
      <c r="I612" s="9"/>
      <c r="J612" s="9"/>
      <c r="K612" s="9"/>
    </row>
    <row r="613" spans="1:11" hidden="1">
      <c r="A613" s="9"/>
      <c r="B613" s="9"/>
      <c r="C613" s="9"/>
      <c r="D613" s="9"/>
      <c r="E613" s="9"/>
      <c r="F613" s="9"/>
      <c r="G613" s="9"/>
      <c r="H613" s="9"/>
      <c r="I613" s="9"/>
      <c r="J613" s="9"/>
      <c r="K613" s="9"/>
    </row>
    <row r="614" spans="1:11" hidden="1">
      <c r="A614" s="9"/>
      <c r="B614" s="9"/>
      <c r="C614" s="9"/>
      <c r="D614" s="9"/>
      <c r="E614" s="9"/>
      <c r="F614" s="9"/>
      <c r="G614" s="9"/>
      <c r="H614" s="9"/>
      <c r="I614" s="9"/>
      <c r="J614" s="9"/>
      <c r="K614" s="9"/>
    </row>
    <row r="615" spans="1:11" hidden="1">
      <c r="A615" s="9"/>
      <c r="B615" s="9"/>
      <c r="C615" s="9"/>
      <c r="D615" s="9"/>
      <c r="E615" s="9"/>
      <c r="F615" s="9"/>
      <c r="G615" s="9"/>
      <c r="H615" s="9"/>
      <c r="I615" s="9"/>
      <c r="J615" s="9"/>
      <c r="K615" s="9"/>
    </row>
    <row r="616" spans="1:11" hidden="1">
      <c r="A616" s="9"/>
      <c r="B616" s="9"/>
      <c r="C616" s="9"/>
      <c r="D616" s="9"/>
      <c r="E616" s="9"/>
      <c r="F616" s="9"/>
      <c r="G616" s="9"/>
      <c r="H616" s="9"/>
      <c r="I616" s="9"/>
      <c r="J616" s="9"/>
      <c r="K616" s="9"/>
    </row>
    <row r="617" spans="1:11" hidden="1">
      <c r="A617" s="9"/>
      <c r="B617" s="9"/>
      <c r="C617" s="9"/>
      <c r="D617" s="9"/>
      <c r="E617" s="9"/>
      <c r="F617" s="9"/>
      <c r="G617" s="9"/>
      <c r="H617" s="9"/>
      <c r="I617" s="9"/>
      <c r="J617" s="9"/>
      <c r="K617" s="9"/>
    </row>
    <row r="618" spans="1:11" hidden="1">
      <c r="A618" s="9"/>
      <c r="B618" s="9"/>
      <c r="C618" s="9"/>
      <c r="D618" s="9"/>
      <c r="E618" s="9"/>
      <c r="F618" s="9"/>
      <c r="G618" s="9"/>
      <c r="H618" s="9"/>
      <c r="I618" s="9"/>
      <c r="J618" s="9"/>
      <c r="K618" s="9"/>
    </row>
    <row r="619" spans="1:11" hidden="1">
      <c r="A619" s="9"/>
      <c r="B619" s="9"/>
      <c r="C619" s="9"/>
      <c r="D619" s="9"/>
      <c r="E619" s="9"/>
      <c r="F619" s="9"/>
      <c r="G619" s="9"/>
      <c r="H619" s="9"/>
      <c r="I619" s="9"/>
      <c r="J619" s="9"/>
      <c r="K619" s="9"/>
    </row>
    <row r="620" spans="1:11" hidden="1">
      <c r="A620" s="9"/>
      <c r="B620" s="9"/>
      <c r="C620" s="9"/>
      <c r="D620" s="9"/>
      <c r="E620" s="9"/>
      <c r="F620" s="9"/>
      <c r="G620" s="9"/>
      <c r="H620" s="9"/>
      <c r="I620" s="9"/>
      <c r="J620" s="9"/>
      <c r="K620" s="9"/>
    </row>
    <row r="621" spans="1:11" hidden="1">
      <c r="A621" s="9"/>
      <c r="B621" s="9"/>
      <c r="C621" s="9"/>
      <c r="D621" s="9"/>
      <c r="E621" s="9"/>
      <c r="F621" s="9"/>
      <c r="G621" s="9"/>
      <c r="H621" s="9"/>
      <c r="I621" s="9"/>
      <c r="J621" s="9"/>
      <c r="K621" s="9"/>
    </row>
    <row r="622" spans="1:11" hidden="1">
      <c r="A622" s="9"/>
      <c r="B622" s="9"/>
      <c r="C622" s="9"/>
      <c r="D622" s="9"/>
      <c r="E622" s="9"/>
      <c r="F622" s="9"/>
      <c r="G622" s="9"/>
      <c r="H622" s="9"/>
      <c r="I622" s="9"/>
      <c r="J622" s="9"/>
      <c r="K622" s="9"/>
    </row>
    <row r="623" spans="1:11" hidden="1">
      <c r="A623" s="9"/>
      <c r="B623" s="9"/>
      <c r="C623" s="9"/>
      <c r="D623" s="9"/>
      <c r="E623" s="9"/>
      <c r="F623" s="9"/>
      <c r="G623" s="9"/>
      <c r="H623" s="9"/>
      <c r="I623" s="9"/>
      <c r="J623" s="9"/>
      <c r="K623" s="9"/>
    </row>
    <row r="624" spans="1:11" hidden="1">
      <c r="A624" s="9"/>
      <c r="B624" s="9"/>
      <c r="C624" s="9"/>
      <c r="D624" s="9"/>
      <c r="E624" s="9"/>
      <c r="F624" s="9"/>
      <c r="G624" s="9"/>
      <c r="H624" s="9"/>
      <c r="I624" s="9"/>
      <c r="J624" s="9"/>
      <c r="K624" s="9"/>
    </row>
    <row r="625" spans="1:11" hidden="1">
      <c r="A625" s="9"/>
      <c r="B625" s="9"/>
      <c r="C625" s="9"/>
      <c r="D625" s="9"/>
      <c r="E625" s="9"/>
      <c r="F625" s="9"/>
      <c r="G625" s="9"/>
      <c r="H625" s="9"/>
      <c r="I625" s="9"/>
      <c r="J625" s="9"/>
      <c r="K625" s="9"/>
    </row>
    <row r="626" spans="1:11" hidden="1">
      <c r="A626" s="9"/>
      <c r="B626" s="9"/>
      <c r="C626" s="9"/>
      <c r="D626" s="9"/>
      <c r="E626" s="9"/>
      <c r="F626" s="9"/>
      <c r="G626" s="9"/>
      <c r="H626" s="9"/>
      <c r="I626" s="9"/>
      <c r="J626" s="9"/>
      <c r="K626" s="9"/>
    </row>
    <row r="627" spans="1:11" hidden="1">
      <c r="A627" s="9"/>
      <c r="B627" s="9"/>
      <c r="C627" s="9"/>
      <c r="D627" s="9"/>
      <c r="E627" s="9"/>
      <c r="F627" s="9"/>
      <c r="G627" s="9"/>
      <c r="H627" s="9"/>
      <c r="I627" s="9"/>
      <c r="J627" s="9"/>
      <c r="K627" s="9"/>
    </row>
    <row r="628" spans="1:11" hidden="1">
      <c r="A628" s="9"/>
      <c r="B628" s="9"/>
      <c r="C628" s="9"/>
      <c r="D628" s="9"/>
      <c r="E628" s="9"/>
      <c r="F628" s="9"/>
      <c r="G628" s="9"/>
      <c r="H628" s="9"/>
      <c r="I628" s="9"/>
      <c r="J628" s="9"/>
      <c r="K628" s="9"/>
    </row>
    <row r="629" spans="1:11" hidden="1">
      <c r="A629" s="9"/>
      <c r="B629" s="9"/>
      <c r="C629" s="9"/>
      <c r="D629" s="9"/>
      <c r="E629" s="9"/>
      <c r="F629" s="9"/>
      <c r="G629" s="9"/>
      <c r="H629" s="9"/>
      <c r="I629" s="9"/>
      <c r="J629" s="9"/>
      <c r="K629" s="9"/>
    </row>
    <row r="630" spans="1:11" hidden="1">
      <c r="A630" s="9"/>
      <c r="B630" s="9"/>
      <c r="C630" s="9"/>
      <c r="D630" s="9"/>
      <c r="E630" s="9"/>
      <c r="F630" s="9"/>
      <c r="G630" s="9"/>
      <c r="H630" s="9"/>
      <c r="I630" s="9"/>
      <c r="J630" s="9"/>
      <c r="K630" s="9"/>
    </row>
    <row r="631" spans="1:11" hidden="1">
      <c r="A631" s="9"/>
      <c r="B631" s="9"/>
      <c r="C631" s="9"/>
      <c r="D631" s="9"/>
      <c r="E631" s="9"/>
      <c r="F631" s="9"/>
      <c r="G631" s="9"/>
      <c r="H631" s="9"/>
      <c r="I631" s="9"/>
      <c r="J631" s="9"/>
      <c r="K631" s="9"/>
    </row>
    <row r="632" spans="1:11" hidden="1">
      <c r="A632" s="9"/>
      <c r="B632" s="9"/>
      <c r="C632" s="9"/>
      <c r="D632" s="9"/>
      <c r="E632" s="9"/>
      <c r="F632" s="9"/>
      <c r="G632" s="9"/>
      <c r="H632" s="9"/>
      <c r="I632" s="9"/>
      <c r="J632" s="9"/>
      <c r="K632" s="9"/>
    </row>
    <row r="633" spans="1:11" hidden="1">
      <c r="A633" s="9"/>
      <c r="B633" s="9"/>
      <c r="C633" s="9"/>
      <c r="D633" s="9"/>
      <c r="E633" s="9"/>
      <c r="F633" s="9"/>
      <c r="G633" s="9"/>
      <c r="H633" s="9"/>
      <c r="I633" s="9"/>
      <c r="J633" s="9"/>
      <c r="K633" s="9"/>
    </row>
    <row r="634" spans="1:11" hidden="1">
      <c r="A634" s="9"/>
      <c r="B634" s="9"/>
      <c r="C634" s="9"/>
      <c r="D634" s="9"/>
      <c r="E634" s="9"/>
      <c r="F634" s="9"/>
      <c r="G634" s="9"/>
      <c r="H634" s="9"/>
      <c r="I634" s="9"/>
      <c r="J634" s="9"/>
      <c r="K634" s="9"/>
    </row>
    <row r="635" spans="1:11" hidden="1">
      <c r="A635" s="9"/>
      <c r="B635" s="9"/>
      <c r="C635" s="9"/>
      <c r="D635" s="9"/>
      <c r="E635" s="9"/>
      <c r="F635" s="9"/>
      <c r="G635" s="9"/>
      <c r="H635" s="9"/>
      <c r="I635" s="9"/>
      <c r="J635" s="9"/>
      <c r="K635" s="9"/>
    </row>
    <row r="636" spans="1:11" hidden="1">
      <c r="A636" s="9"/>
      <c r="B636" s="9"/>
      <c r="C636" s="9"/>
      <c r="D636" s="9"/>
      <c r="E636" s="9"/>
      <c r="F636" s="9"/>
      <c r="G636" s="9"/>
      <c r="H636" s="9"/>
      <c r="I636" s="9"/>
      <c r="J636" s="9"/>
      <c r="K636" s="9"/>
    </row>
    <row r="637" spans="1:11" hidden="1">
      <c r="A637" s="9"/>
      <c r="B637" s="9"/>
      <c r="C637" s="9"/>
      <c r="D637" s="9"/>
      <c r="E637" s="9"/>
      <c r="F637" s="9"/>
      <c r="G637" s="9"/>
      <c r="H637" s="9"/>
      <c r="I637" s="9"/>
      <c r="J637" s="9"/>
      <c r="K637" s="9"/>
    </row>
    <row r="638" spans="1:11" hidden="1">
      <c r="A638" s="9"/>
      <c r="B638" s="9"/>
      <c r="C638" s="9"/>
      <c r="D638" s="9"/>
      <c r="E638" s="9"/>
      <c r="F638" s="9"/>
      <c r="G638" s="9"/>
      <c r="H638" s="9"/>
      <c r="I638" s="9"/>
      <c r="J638" s="9"/>
      <c r="K638" s="9"/>
    </row>
    <row r="639" spans="1:11" hidden="1">
      <c r="A639" s="9"/>
      <c r="B639" s="9"/>
      <c r="C639" s="9"/>
      <c r="D639" s="9"/>
      <c r="E639" s="9"/>
      <c r="F639" s="9"/>
      <c r="G639" s="9"/>
      <c r="H639" s="9"/>
      <c r="I639" s="9"/>
      <c r="J639" s="9"/>
      <c r="K639" s="9"/>
    </row>
    <row r="640" spans="1:11" hidden="1">
      <c r="A640" s="9"/>
      <c r="B640" s="9"/>
      <c r="C640" s="9"/>
      <c r="D640" s="9"/>
      <c r="E640" s="9"/>
      <c r="F640" s="9"/>
      <c r="G640" s="9"/>
      <c r="H640" s="9"/>
      <c r="I640" s="9"/>
      <c r="J640" s="9"/>
      <c r="K640" s="9"/>
    </row>
    <row r="641" spans="1:11" hidden="1">
      <c r="A641" s="9"/>
      <c r="B641" s="9"/>
      <c r="C641" s="9"/>
      <c r="D641" s="9"/>
      <c r="E641" s="9"/>
      <c r="F641" s="9"/>
      <c r="G641" s="9"/>
      <c r="H641" s="9"/>
      <c r="I641" s="9"/>
      <c r="J641" s="9"/>
      <c r="K641" s="9"/>
    </row>
    <row r="642" spans="1:11" hidden="1">
      <c r="A642" s="9"/>
      <c r="B642" s="9"/>
      <c r="C642" s="9"/>
      <c r="D642" s="9"/>
      <c r="E642" s="9"/>
      <c r="F642" s="9"/>
      <c r="G642" s="9"/>
      <c r="H642" s="9"/>
      <c r="I642" s="9"/>
      <c r="J642" s="9"/>
      <c r="K642" s="9"/>
    </row>
    <row r="643" spans="1:11" hidden="1">
      <c r="A643" s="9"/>
      <c r="B643" s="9"/>
      <c r="C643" s="9"/>
      <c r="D643" s="9"/>
      <c r="E643" s="9"/>
      <c r="F643" s="9"/>
      <c r="G643" s="9"/>
      <c r="H643" s="9"/>
      <c r="I643" s="9"/>
      <c r="J643" s="9"/>
      <c r="K643" s="9"/>
    </row>
    <row r="644" spans="1:11" hidden="1">
      <c r="A644" s="9"/>
      <c r="B644" s="9"/>
      <c r="C644" s="9"/>
      <c r="D644" s="9"/>
      <c r="E644" s="9"/>
      <c r="F644" s="9"/>
      <c r="G644" s="9"/>
      <c r="H644" s="9"/>
      <c r="I644" s="9"/>
      <c r="J644" s="9"/>
      <c r="K644" s="9"/>
    </row>
    <row r="645" spans="1:11" hidden="1">
      <c r="A645" s="9"/>
      <c r="B645" s="9"/>
      <c r="C645" s="9"/>
      <c r="D645" s="9"/>
      <c r="E645" s="9"/>
      <c r="F645" s="9"/>
      <c r="G645" s="9"/>
      <c r="H645" s="9"/>
      <c r="I645" s="9"/>
      <c r="J645" s="9"/>
      <c r="K645" s="9"/>
    </row>
    <row r="646" spans="1:11" hidden="1">
      <c r="A646" s="9"/>
      <c r="B646" s="9"/>
      <c r="C646" s="9"/>
      <c r="D646" s="9"/>
      <c r="E646" s="9"/>
      <c r="F646" s="9"/>
      <c r="G646" s="9"/>
      <c r="H646" s="9"/>
      <c r="I646" s="9"/>
      <c r="J646" s="9"/>
      <c r="K646" s="9"/>
    </row>
    <row r="647" spans="1:11" hidden="1">
      <c r="A647" s="9"/>
      <c r="B647" s="9"/>
      <c r="C647" s="9"/>
      <c r="D647" s="9"/>
      <c r="E647" s="9"/>
      <c r="F647" s="9"/>
      <c r="G647" s="9"/>
      <c r="H647" s="9"/>
      <c r="I647" s="9"/>
      <c r="J647" s="9"/>
      <c r="K647" s="9"/>
    </row>
    <row r="648" spans="1:11" hidden="1">
      <c r="A648" s="9"/>
      <c r="B648" s="9"/>
      <c r="C648" s="9"/>
      <c r="D648" s="9"/>
      <c r="E648" s="9"/>
      <c r="F648" s="9"/>
      <c r="G648" s="9"/>
      <c r="H648" s="9"/>
      <c r="I648" s="9"/>
      <c r="J648" s="9"/>
      <c r="K648" s="9"/>
    </row>
    <row r="649" spans="1:11" hidden="1">
      <c r="A649" s="9"/>
      <c r="B649" s="9"/>
      <c r="C649" s="9"/>
      <c r="D649" s="9"/>
      <c r="E649" s="9"/>
      <c r="F649" s="9"/>
      <c r="G649" s="9"/>
      <c r="H649" s="9"/>
      <c r="I649" s="9"/>
      <c r="J649" s="9"/>
      <c r="K649" s="9"/>
    </row>
    <row r="650" spans="1:11" hidden="1">
      <c r="A650" s="9"/>
      <c r="B650" s="9"/>
      <c r="C650" s="9"/>
      <c r="D650" s="9"/>
      <c r="E650" s="9"/>
      <c r="F650" s="9"/>
      <c r="G650" s="9"/>
      <c r="H650" s="9"/>
      <c r="I650" s="9"/>
      <c r="J650" s="9"/>
      <c r="K650" s="9"/>
    </row>
    <row r="651" spans="1:11" hidden="1">
      <c r="A651" s="9"/>
      <c r="B651" s="9"/>
      <c r="C651" s="9"/>
      <c r="D651" s="9"/>
      <c r="E651" s="9"/>
      <c r="F651" s="9"/>
      <c r="G651" s="9"/>
      <c r="H651" s="9"/>
      <c r="I651" s="9"/>
      <c r="J651" s="9"/>
      <c r="K651" s="9"/>
    </row>
    <row r="652" spans="1:11" hidden="1">
      <c r="A652" s="9"/>
      <c r="B652" s="9"/>
      <c r="C652" s="9"/>
      <c r="D652" s="9"/>
      <c r="E652" s="9"/>
      <c r="F652" s="9"/>
      <c r="G652" s="9"/>
      <c r="H652" s="9"/>
      <c r="I652" s="9"/>
      <c r="J652" s="9"/>
      <c r="K652" s="9"/>
    </row>
    <row r="653" spans="1:11" hidden="1">
      <c r="A653" s="9"/>
      <c r="B653" s="9"/>
      <c r="C653" s="9"/>
      <c r="D653" s="9"/>
      <c r="E653" s="9"/>
      <c r="F653" s="9"/>
      <c r="G653" s="9"/>
      <c r="H653" s="9"/>
      <c r="I653" s="9"/>
      <c r="J653" s="9"/>
      <c r="K653" s="9"/>
    </row>
    <row r="654" spans="1:11" hidden="1">
      <c r="A654" s="9"/>
      <c r="B654" s="9"/>
      <c r="C654" s="9"/>
      <c r="D654" s="9"/>
      <c r="E654" s="9"/>
      <c r="F654" s="9"/>
      <c r="G654" s="9"/>
      <c r="H654" s="9"/>
      <c r="I654" s="9"/>
      <c r="J654" s="9"/>
      <c r="K654" s="9"/>
    </row>
    <row r="655" spans="1:11" hidden="1">
      <c r="A655" s="9"/>
      <c r="B655" s="9"/>
      <c r="C655" s="9"/>
      <c r="D655" s="9"/>
      <c r="E655" s="9"/>
      <c r="F655" s="9"/>
      <c r="G655" s="9"/>
      <c r="H655" s="9"/>
      <c r="I655" s="9"/>
      <c r="J655" s="9"/>
      <c r="K655" s="9"/>
    </row>
    <row r="656" spans="1:11" hidden="1">
      <c r="A656" s="9"/>
      <c r="B656" s="9"/>
      <c r="C656" s="9"/>
      <c r="D656" s="9"/>
      <c r="E656" s="9"/>
      <c r="F656" s="9"/>
      <c r="G656" s="9"/>
      <c r="H656" s="9"/>
      <c r="I656" s="9"/>
      <c r="J656" s="9"/>
      <c r="K656" s="9"/>
    </row>
    <row r="657" spans="1:11" hidden="1">
      <c r="A657" s="9"/>
      <c r="B657" s="9"/>
      <c r="C657" s="9"/>
      <c r="D657" s="9"/>
      <c r="E657" s="9"/>
      <c r="F657" s="9"/>
      <c r="G657" s="9"/>
      <c r="H657" s="9"/>
      <c r="I657" s="9"/>
      <c r="J657" s="9"/>
      <c r="K657" s="9"/>
    </row>
    <row r="658" spans="1:11" hidden="1">
      <c r="A658" s="9"/>
      <c r="B658" s="9"/>
      <c r="C658" s="9"/>
      <c r="D658" s="9"/>
      <c r="E658" s="9"/>
      <c r="F658" s="9"/>
      <c r="G658" s="9"/>
      <c r="H658" s="9"/>
      <c r="I658" s="9"/>
      <c r="J658" s="9"/>
      <c r="K658" s="9"/>
    </row>
    <row r="659" spans="1:11" hidden="1">
      <c r="A659" s="9"/>
      <c r="B659" s="9"/>
      <c r="C659" s="9"/>
      <c r="D659" s="9"/>
      <c r="E659" s="9"/>
      <c r="F659" s="9"/>
      <c r="G659" s="9"/>
      <c r="H659" s="9"/>
      <c r="I659" s="9"/>
      <c r="J659" s="9"/>
      <c r="K659" s="9"/>
    </row>
    <row r="660" spans="1:11" hidden="1">
      <c r="A660" s="9"/>
      <c r="B660" s="9"/>
      <c r="C660" s="9"/>
      <c r="D660" s="9"/>
      <c r="E660" s="9"/>
      <c r="F660" s="9"/>
      <c r="G660" s="9"/>
      <c r="H660" s="9"/>
      <c r="I660" s="9"/>
      <c r="J660" s="9"/>
      <c r="K660" s="9"/>
    </row>
    <row r="661" spans="1:11" hidden="1">
      <c r="A661" s="9"/>
      <c r="B661" s="9"/>
      <c r="C661" s="9"/>
      <c r="D661" s="9"/>
      <c r="E661" s="9"/>
      <c r="F661" s="9"/>
      <c r="G661" s="9"/>
      <c r="H661" s="9"/>
      <c r="I661" s="9"/>
      <c r="J661" s="9"/>
      <c r="K661" s="9"/>
    </row>
    <row r="662" spans="1:11" hidden="1">
      <c r="A662" s="9"/>
      <c r="B662" s="9"/>
      <c r="C662" s="9"/>
      <c r="D662" s="9"/>
      <c r="E662" s="9"/>
      <c r="F662" s="9"/>
      <c r="G662" s="9"/>
      <c r="H662" s="9"/>
      <c r="I662" s="9"/>
      <c r="J662" s="9"/>
      <c r="K662" s="9"/>
    </row>
    <row r="663" spans="1:11" hidden="1">
      <c r="A663" s="9"/>
      <c r="B663" s="9"/>
      <c r="C663" s="9"/>
      <c r="D663" s="9"/>
      <c r="E663" s="9"/>
      <c r="F663" s="9"/>
      <c r="G663" s="9"/>
      <c r="H663" s="9"/>
      <c r="I663" s="9"/>
      <c r="J663" s="9"/>
      <c r="K663" s="9"/>
    </row>
    <row r="664" spans="1:11" hidden="1">
      <c r="A664" s="9"/>
      <c r="B664" s="9"/>
      <c r="C664" s="9"/>
      <c r="D664" s="9"/>
      <c r="E664" s="9"/>
      <c r="F664" s="9"/>
      <c r="G664" s="9"/>
      <c r="H664" s="9"/>
      <c r="I664" s="9"/>
      <c r="J664" s="9"/>
      <c r="K664" s="9"/>
    </row>
    <row r="665" spans="1:11" hidden="1">
      <c r="A665" s="9"/>
      <c r="B665" s="9"/>
      <c r="C665" s="9"/>
      <c r="D665" s="9"/>
      <c r="E665" s="9"/>
      <c r="F665" s="9"/>
      <c r="G665" s="9"/>
      <c r="H665" s="9"/>
      <c r="I665" s="9"/>
      <c r="J665" s="9"/>
      <c r="K665" s="9"/>
    </row>
    <row r="666" spans="1:11" hidden="1">
      <c r="A666" s="9"/>
      <c r="B666" s="9"/>
      <c r="C666" s="9"/>
      <c r="D666" s="9"/>
      <c r="E666" s="9"/>
      <c r="F666" s="9"/>
      <c r="G666" s="9"/>
      <c r="H666" s="9"/>
      <c r="I666" s="9"/>
      <c r="J666" s="9"/>
      <c r="K666" s="9"/>
    </row>
    <row r="667" spans="1:11" hidden="1">
      <c r="A667" s="9"/>
      <c r="B667" s="9"/>
      <c r="C667" s="9"/>
      <c r="D667" s="9"/>
      <c r="E667" s="9"/>
      <c r="F667" s="9"/>
      <c r="G667" s="9"/>
      <c r="H667" s="9"/>
      <c r="I667" s="9"/>
      <c r="J667" s="9"/>
      <c r="K667" s="9"/>
    </row>
    <row r="668" spans="1:11" hidden="1">
      <c r="A668" s="9"/>
      <c r="B668" s="9"/>
      <c r="C668" s="9"/>
      <c r="D668" s="9"/>
      <c r="E668" s="9"/>
      <c r="F668" s="9"/>
      <c r="G668" s="9"/>
      <c r="H668" s="9"/>
      <c r="I668" s="9"/>
      <c r="J668" s="9"/>
      <c r="K668" s="9"/>
    </row>
    <row r="669" spans="1:11" hidden="1">
      <c r="A669" s="9"/>
      <c r="B669" s="9"/>
      <c r="C669" s="9"/>
      <c r="D669" s="9"/>
      <c r="E669" s="9"/>
      <c r="F669" s="9"/>
      <c r="G669" s="9"/>
      <c r="H669" s="9"/>
      <c r="I669" s="9"/>
      <c r="J669" s="9"/>
      <c r="K669" s="9"/>
    </row>
    <row r="670" spans="1:11" hidden="1">
      <c r="A670" s="9"/>
      <c r="B670" s="9"/>
      <c r="C670" s="9"/>
      <c r="D670" s="9"/>
      <c r="E670" s="9"/>
      <c r="F670" s="9"/>
      <c r="G670" s="9"/>
      <c r="H670" s="9"/>
      <c r="I670" s="9"/>
      <c r="J670" s="9"/>
      <c r="K670" s="9"/>
    </row>
    <row r="671" spans="1:11" hidden="1">
      <c r="A671" s="9"/>
      <c r="B671" s="9"/>
      <c r="C671" s="9"/>
      <c r="D671" s="9"/>
      <c r="E671" s="9"/>
      <c r="F671" s="9"/>
      <c r="G671" s="9"/>
      <c r="H671" s="9"/>
      <c r="I671" s="9"/>
      <c r="J671" s="9"/>
      <c r="K671" s="9"/>
    </row>
    <row r="672" spans="1:11" hidden="1">
      <c r="A672" s="9"/>
      <c r="B672" s="9"/>
      <c r="C672" s="9"/>
      <c r="D672" s="9"/>
      <c r="E672" s="9"/>
      <c r="F672" s="9"/>
      <c r="G672" s="9"/>
      <c r="H672" s="9"/>
      <c r="I672" s="9"/>
      <c r="J672" s="9"/>
      <c r="K672" s="9"/>
    </row>
    <row r="673" spans="1:11" hidden="1">
      <c r="A673" s="9"/>
      <c r="B673" s="9"/>
      <c r="C673" s="9"/>
      <c r="D673" s="9"/>
      <c r="E673" s="9"/>
      <c r="F673" s="9"/>
      <c r="G673" s="9"/>
      <c r="H673" s="9"/>
      <c r="I673" s="9"/>
      <c r="J673" s="9"/>
      <c r="K673" s="9"/>
    </row>
    <row r="674" spans="1:11" hidden="1">
      <c r="A674" s="9"/>
      <c r="B674" s="9"/>
      <c r="C674" s="9"/>
      <c r="D674" s="9"/>
      <c r="E674" s="9"/>
      <c r="F674" s="9"/>
      <c r="G674" s="9"/>
      <c r="H674" s="9"/>
      <c r="I674" s="9"/>
      <c r="J674" s="9"/>
      <c r="K674" s="9"/>
    </row>
    <row r="675" spans="1:11" hidden="1">
      <c r="A675" s="9"/>
      <c r="B675" s="9"/>
      <c r="C675" s="9"/>
      <c r="D675" s="9"/>
      <c r="E675" s="9"/>
      <c r="F675" s="9"/>
      <c r="G675" s="9"/>
      <c r="H675" s="9"/>
      <c r="I675" s="9"/>
      <c r="J675" s="9"/>
      <c r="K675" s="9"/>
    </row>
    <row r="676" spans="1:11" hidden="1">
      <c r="A676" s="9"/>
      <c r="B676" s="9"/>
      <c r="C676" s="9"/>
      <c r="D676" s="9"/>
      <c r="E676" s="9"/>
      <c r="F676" s="9"/>
      <c r="G676" s="9"/>
      <c r="H676" s="9"/>
      <c r="I676" s="9"/>
      <c r="J676" s="9"/>
      <c r="K676" s="9"/>
    </row>
    <row r="677" spans="1:11" hidden="1">
      <c r="A677" s="9"/>
      <c r="B677" s="9"/>
      <c r="C677" s="9"/>
      <c r="D677" s="9"/>
      <c r="E677" s="9"/>
      <c r="F677" s="9"/>
      <c r="G677" s="9"/>
      <c r="H677" s="9"/>
      <c r="I677" s="9"/>
      <c r="J677" s="9"/>
      <c r="K677" s="9"/>
    </row>
    <row r="678" spans="1:11" hidden="1">
      <c r="A678" s="9"/>
      <c r="B678" s="9"/>
      <c r="C678" s="9"/>
      <c r="D678" s="9"/>
      <c r="E678" s="9"/>
      <c r="F678" s="9"/>
      <c r="G678" s="9"/>
      <c r="H678" s="9"/>
      <c r="I678" s="9"/>
      <c r="J678" s="9"/>
      <c r="K678" s="9"/>
    </row>
    <row r="679" spans="1:11" hidden="1">
      <c r="A679" s="9"/>
      <c r="B679" s="9"/>
      <c r="C679" s="9"/>
      <c r="D679" s="9"/>
      <c r="E679" s="9"/>
      <c r="F679" s="9"/>
      <c r="G679" s="9"/>
      <c r="H679" s="9"/>
      <c r="I679" s="9"/>
      <c r="J679" s="9"/>
      <c r="K679" s="9"/>
    </row>
    <row r="680" spans="1:11" hidden="1">
      <c r="A680" s="9"/>
      <c r="B680" s="9"/>
      <c r="C680" s="9"/>
      <c r="D680" s="9"/>
      <c r="E680" s="9"/>
      <c r="F680" s="9"/>
      <c r="G680" s="9"/>
      <c r="H680" s="9"/>
      <c r="I680" s="9"/>
      <c r="J680" s="9"/>
      <c r="K680" s="9"/>
    </row>
    <row r="681" spans="1:11" hidden="1">
      <c r="A681" s="9"/>
      <c r="B681" s="9"/>
      <c r="C681" s="9"/>
      <c r="D681" s="9"/>
      <c r="E681" s="9"/>
      <c r="F681" s="9"/>
      <c r="G681" s="9"/>
      <c r="H681" s="9"/>
      <c r="I681" s="9"/>
      <c r="J681" s="9"/>
      <c r="K681" s="9"/>
    </row>
    <row r="682" spans="1:11" hidden="1">
      <c r="A682" s="9"/>
      <c r="B682" s="9"/>
      <c r="C682" s="9"/>
      <c r="D682" s="9"/>
      <c r="E682" s="9"/>
      <c r="F682" s="9"/>
      <c r="G682" s="9"/>
      <c r="H682" s="9"/>
      <c r="I682" s="9"/>
      <c r="J682" s="9"/>
      <c r="K682" s="9"/>
    </row>
    <row r="683" spans="1:11" hidden="1">
      <c r="A683" s="9"/>
      <c r="B683" s="9"/>
      <c r="C683" s="9"/>
      <c r="D683" s="9"/>
      <c r="E683" s="9"/>
      <c r="F683" s="9"/>
      <c r="G683" s="9"/>
      <c r="H683" s="9"/>
      <c r="I683" s="9"/>
      <c r="J683" s="9"/>
      <c r="K683" s="9"/>
    </row>
    <row r="684" spans="1:11" hidden="1">
      <c r="A684" s="9"/>
      <c r="B684" s="9"/>
      <c r="C684" s="9"/>
      <c r="D684" s="9"/>
      <c r="E684" s="9"/>
      <c r="F684" s="9"/>
      <c r="G684" s="9"/>
      <c r="H684" s="9"/>
      <c r="I684" s="9"/>
      <c r="J684" s="9"/>
      <c r="K684" s="9"/>
    </row>
    <row r="685" spans="1:11" hidden="1">
      <c r="A685" s="9"/>
      <c r="B685" s="9"/>
      <c r="C685" s="9"/>
      <c r="D685" s="9"/>
      <c r="E685" s="9"/>
      <c r="F685" s="9"/>
      <c r="G685" s="9"/>
      <c r="H685" s="9"/>
      <c r="I685" s="9"/>
      <c r="J685" s="9"/>
      <c r="K685" s="9"/>
    </row>
    <row r="686" spans="1:11" hidden="1">
      <c r="A686" s="9"/>
      <c r="B686" s="9"/>
      <c r="C686" s="9"/>
      <c r="D686" s="9"/>
      <c r="E686" s="9"/>
      <c r="F686" s="9"/>
      <c r="G686" s="9"/>
      <c r="H686" s="9"/>
      <c r="I686" s="9"/>
      <c r="J686" s="9"/>
      <c r="K686" s="9"/>
    </row>
    <row r="687" spans="1:11" hidden="1">
      <c r="A687" s="9"/>
      <c r="B687" s="9"/>
      <c r="C687" s="9"/>
      <c r="D687" s="9"/>
      <c r="E687" s="9"/>
      <c r="F687" s="9"/>
      <c r="G687" s="9"/>
      <c r="H687" s="9"/>
      <c r="I687" s="9"/>
      <c r="J687" s="9"/>
      <c r="K687" s="9"/>
    </row>
    <row r="688" spans="1:11" hidden="1">
      <c r="A688" s="9"/>
      <c r="B688" s="9"/>
      <c r="C688" s="9"/>
      <c r="D688" s="9"/>
      <c r="E688" s="9"/>
      <c r="F688" s="9"/>
      <c r="G688" s="9"/>
      <c r="H688" s="9"/>
      <c r="I688" s="9"/>
      <c r="J688" s="9"/>
      <c r="K688" s="9"/>
    </row>
    <row r="689" spans="1:11" hidden="1">
      <c r="A689" s="9"/>
      <c r="B689" s="9"/>
      <c r="C689" s="9"/>
      <c r="D689" s="9"/>
      <c r="E689" s="9"/>
      <c r="F689" s="9"/>
      <c r="G689" s="9"/>
      <c r="H689" s="9"/>
      <c r="I689" s="9"/>
      <c r="J689" s="9"/>
      <c r="K689" s="9"/>
    </row>
    <row r="690" spans="1:11" hidden="1">
      <c r="A690" s="9"/>
      <c r="B690" s="9"/>
      <c r="C690" s="9"/>
      <c r="D690" s="9"/>
      <c r="E690" s="9"/>
      <c r="F690" s="9"/>
      <c r="G690" s="9"/>
      <c r="H690" s="9"/>
      <c r="I690" s="9"/>
      <c r="J690" s="9"/>
      <c r="K690" s="9"/>
    </row>
    <row r="691" spans="1:11" hidden="1">
      <c r="A691" s="9"/>
      <c r="B691" s="9"/>
      <c r="C691" s="9"/>
      <c r="D691" s="9"/>
      <c r="E691" s="9"/>
      <c r="F691" s="9"/>
      <c r="G691" s="9"/>
      <c r="H691" s="9"/>
      <c r="I691" s="9"/>
      <c r="J691" s="9"/>
      <c r="K691" s="9"/>
    </row>
    <row r="692" spans="1:11" hidden="1">
      <c r="A692" s="9"/>
      <c r="B692" s="9"/>
      <c r="C692" s="9"/>
      <c r="D692" s="9"/>
      <c r="E692" s="9"/>
      <c r="F692" s="9"/>
      <c r="G692" s="9"/>
      <c r="H692" s="9"/>
      <c r="I692" s="9"/>
      <c r="J692" s="9"/>
      <c r="K692" s="9"/>
    </row>
    <row r="693" spans="1:11" hidden="1">
      <c r="A693" s="9"/>
      <c r="B693" s="9"/>
      <c r="C693" s="9"/>
      <c r="D693" s="9"/>
      <c r="E693" s="9"/>
      <c r="F693" s="9"/>
      <c r="G693" s="9"/>
      <c r="H693" s="9"/>
      <c r="I693" s="9"/>
      <c r="J693" s="9"/>
      <c r="K693" s="9"/>
    </row>
    <row r="694" spans="1:11" hidden="1">
      <c r="A694" s="9"/>
      <c r="B694" s="9"/>
      <c r="C694" s="9"/>
      <c r="D694" s="9"/>
      <c r="E694" s="9"/>
      <c r="F694" s="9"/>
      <c r="G694" s="9"/>
      <c r="H694" s="9"/>
      <c r="I694" s="9"/>
      <c r="J694" s="9"/>
      <c r="K694" s="9"/>
    </row>
    <row r="695" spans="1:11" hidden="1">
      <c r="A695" s="9"/>
      <c r="B695" s="9"/>
      <c r="C695" s="9"/>
      <c r="D695" s="9"/>
      <c r="E695" s="9"/>
      <c r="F695" s="9"/>
      <c r="G695" s="9"/>
      <c r="H695" s="9"/>
      <c r="I695" s="9"/>
      <c r="J695" s="9"/>
      <c r="K695" s="9"/>
    </row>
    <row r="696" spans="1:11" hidden="1">
      <c r="A696" s="9"/>
      <c r="B696" s="9"/>
      <c r="C696" s="9"/>
      <c r="D696" s="9"/>
      <c r="E696" s="9"/>
      <c r="F696" s="9"/>
      <c r="G696" s="9"/>
      <c r="H696" s="9"/>
      <c r="I696" s="9"/>
      <c r="J696" s="9"/>
      <c r="K696" s="9"/>
    </row>
    <row r="697" spans="1:11" hidden="1">
      <c r="A697" s="9"/>
      <c r="B697" s="9"/>
      <c r="C697" s="9"/>
      <c r="D697" s="9"/>
      <c r="E697" s="9"/>
      <c r="F697" s="9"/>
      <c r="G697" s="9"/>
      <c r="H697" s="9"/>
      <c r="I697" s="9"/>
      <c r="J697" s="9"/>
      <c r="K697" s="9"/>
    </row>
    <row r="698" spans="1:11" hidden="1">
      <c r="A698" s="9"/>
      <c r="B698" s="9"/>
      <c r="C698" s="9"/>
      <c r="D698" s="9"/>
      <c r="E698" s="9"/>
      <c r="F698" s="9"/>
      <c r="G698" s="9"/>
      <c r="H698" s="9"/>
      <c r="I698" s="9"/>
      <c r="J698" s="9"/>
      <c r="K698" s="9"/>
    </row>
    <row r="699" spans="1:11" hidden="1">
      <c r="A699" s="9"/>
      <c r="B699" s="9"/>
      <c r="C699" s="9"/>
      <c r="D699" s="9"/>
      <c r="E699" s="9"/>
      <c r="F699" s="9"/>
      <c r="G699" s="9"/>
      <c r="H699" s="9"/>
      <c r="I699" s="9"/>
      <c r="J699" s="9"/>
      <c r="K699" s="9"/>
    </row>
    <row r="700" spans="1:11" hidden="1">
      <c r="A700" s="9"/>
      <c r="B700" s="9"/>
      <c r="C700" s="9"/>
      <c r="D700" s="9"/>
      <c r="E700" s="9"/>
      <c r="F700" s="9"/>
      <c r="G700" s="9"/>
      <c r="H700" s="9"/>
      <c r="I700" s="9"/>
      <c r="J700" s="9"/>
      <c r="K700" s="9"/>
    </row>
    <row r="701" spans="1:11" hidden="1">
      <c r="A701" s="9"/>
      <c r="B701" s="9"/>
      <c r="C701" s="9"/>
      <c r="D701" s="9"/>
      <c r="E701" s="9"/>
      <c r="F701" s="9"/>
      <c r="G701" s="9"/>
      <c r="H701" s="9"/>
      <c r="I701" s="9"/>
      <c r="J701" s="9"/>
      <c r="K701" s="9"/>
    </row>
    <row r="702" spans="1:11" hidden="1">
      <c r="A702" s="9"/>
      <c r="B702" s="9"/>
      <c r="C702" s="9"/>
      <c r="D702" s="9"/>
      <c r="E702" s="9"/>
      <c r="F702" s="9"/>
      <c r="G702" s="9"/>
      <c r="H702" s="9"/>
      <c r="I702" s="9"/>
      <c r="J702" s="9"/>
      <c r="K702" s="9"/>
    </row>
    <row r="703" spans="1:11" hidden="1">
      <c r="A703" s="9"/>
      <c r="B703" s="9"/>
      <c r="C703" s="9"/>
      <c r="D703" s="9"/>
      <c r="E703" s="9"/>
      <c r="F703" s="9"/>
      <c r="G703" s="9"/>
      <c r="H703" s="9"/>
      <c r="I703" s="9"/>
      <c r="J703" s="9"/>
      <c r="K703" s="9"/>
    </row>
    <row r="704" spans="1:11" hidden="1">
      <c r="A704" s="9"/>
      <c r="B704" s="9"/>
      <c r="C704" s="9"/>
      <c r="D704" s="9"/>
      <c r="E704" s="9"/>
      <c r="F704" s="9"/>
      <c r="G704" s="9"/>
      <c r="H704" s="9"/>
      <c r="I704" s="9"/>
      <c r="J704" s="9"/>
      <c r="K704" s="9"/>
    </row>
    <row r="705" spans="1:11" hidden="1">
      <c r="A705" s="9"/>
      <c r="B705" s="9"/>
      <c r="C705" s="9"/>
      <c r="D705" s="9"/>
      <c r="E705" s="9"/>
      <c r="F705" s="9"/>
      <c r="G705" s="9"/>
      <c r="H705" s="9"/>
      <c r="I705" s="9"/>
      <c r="J705" s="9"/>
      <c r="K705" s="9"/>
    </row>
    <row r="706" spans="1:11" hidden="1">
      <c r="A706" s="9"/>
      <c r="B706" s="9"/>
      <c r="C706" s="9"/>
      <c r="D706" s="9"/>
      <c r="E706" s="9"/>
      <c r="F706" s="9"/>
      <c r="G706" s="9"/>
      <c r="H706" s="9"/>
      <c r="I706" s="9"/>
      <c r="J706" s="9"/>
      <c r="K706" s="9"/>
    </row>
    <row r="707" spans="1:11" hidden="1">
      <c r="A707" s="9"/>
      <c r="B707" s="9"/>
      <c r="C707" s="9"/>
      <c r="D707" s="9"/>
      <c r="E707" s="9"/>
      <c r="F707" s="9"/>
      <c r="G707" s="9"/>
      <c r="H707" s="9"/>
      <c r="I707" s="9"/>
      <c r="J707" s="9"/>
      <c r="K707" s="9"/>
    </row>
    <row r="708" spans="1:11" hidden="1">
      <c r="A708" s="9"/>
      <c r="B708" s="9"/>
      <c r="C708" s="9"/>
      <c r="D708" s="9"/>
      <c r="E708" s="9"/>
      <c r="F708" s="9"/>
      <c r="G708" s="9"/>
      <c r="H708" s="9"/>
      <c r="I708" s="9"/>
      <c r="J708" s="9"/>
      <c r="K708" s="9"/>
    </row>
    <row r="709" spans="1:11" hidden="1">
      <c r="A709" s="9"/>
      <c r="B709" s="9"/>
      <c r="C709" s="9"/>
      <c r="D709" s="9"/>
      <c r="E709" s="9"/>
      <c r="F709" s="9"/>
      <c r="G709" s="9"/>
      <c r="H709" s="9"/>
      <c r="I709" s="9"/>
      <c r="J709" s="9"/>
      <c r="K709" s="9"/>
    </row>
    <row r="710" spans="1:11" hidden="1">
      <c r="A710" s="9"/>
      <c r="B710" s="9"/>
      <c r="C710" s="9"/>
      <c r="D710" s="9"/>
      <c r="E710" s="9"/>
      <c r="F710" s="9"/>
      <c r="G710" s="9"/>
      <c r="H710" s="9"/>
      <c r="I710" s="9"/>
      <c r="J710" s="9"/>
      <c r="K710" s="9"/>
    </row>
    <row r="711" spans="1:11" hidden="1">
      <c r="A711" s="9"/>
      <c r="B711" s="9"/>
      <c r="C711" s="9"/>
      <c r="D711" s="9"/>
      <c r="E711" s="9"/>
      <c r="F711" s="9"/>
      <c r="G711" s="9"/>
      <c r="H711" s="9"/>
      <c r="I711" s="9"/>
      <c r="J711" s="9"/>
      <c r="K711" s="9"/>
    </row>
    <row r="712" spans="1:11" hidden="1">
      <c r="A712" s="9"/>
      <c r="B712" s="9"/>
      <c r="C712" s="9"/>
      <c r="D712" s="9"/>
      <c r="E712" s="9"/>
      <c r="F712" s="9"/>
      <c r="G712" s="9"/>
      <c r="H712" s="9"/>
      <c r="I712" s="9"/>
      <c r="J712" s="9"/>
      <c r="K712" s="9"/>
    </row>
    <row r="713" spans="1:11" hidden="1">
      <c r="A713" s="9"/>
      <c r="B713" s="9"/>
      <c r="C713" s="9"/>
      <c r="D713" s="9"/>
      <c r="E713" s="9"/>
      <c r="F713" s="9"/>
      <c r="G713" s="9"/>
      <c r="H713" s="9"/>
      <c r="I713" s="9"/>
      <c r="J713" s="9"/>
      <c r="K713" s="9"/>
    </row>
    <row r="714" spans="1:11" hidden="1">
      <c r="A714" s="9"/>
      <c r="B714" s="9"/>
      <c r="C714" s="9"/>
      <c r="D714" s="9"/>
      <c r="E714" s="9"/>
      <c r="F714" s="9"/>
      <c r="G714" s="9"/>
      <c r="H714" s="9"/>
      <c r="I714" s="9"/>
      <c r="J714" s="9"/>
      <c r="K714" s="9"/>
    </row>
    <row r="715" spans="1:11" hidden="1">
      <c r="A715" s="9"/>
      <c r="B715" s="9"/>
      <c r="C715" s="9"/>
      <c r="D715" s="9"/>
      <c r="E715" s="9"/>
      <c r="F715" s="9"/>
      <c r="G715" s="9"/>
      <c r="H715" s="9"/>
      <c r="I715" s="9"/>
      <c r="J715" s="9"/>
      <c r="K715" s="9"/>
    </row>
    <row r="716" spans="1:11" hidden="1">
      <c r="A716" s="9"/>
      <c r="B716" s="9"/>
      <c r="C716" s="9"/>
      <c r="D716" s="9"/>
      <c r="E716" s="9"/>
      <c r="F716" s="9"/>
      <c r="G716" s="9"/>
      <c r="H716" s="9"/>
      <c r="I716" s="9"/>
      <c r="J716" s="9"/>
      <c r="K716" s="9"/>
    </row>
    <row r="717" spans="1:11" hidden="1">
      <c r="A717" s="9"/>
      <c r="B717" s="9"/>
      <c r="C717" s="9"/>
      <c r="D717" s="9"/>
      <c r="E717" s="9"/>
      <c r="F717" s="9"/>
      <c r="G717" s="9"/>
      <c r="H717" s="9"/>
      <c r="I717" s="9"/>
      <c r="J717" s="9"/>
      <c r="K717" s="9"/>
    </row>
    <row r="718" spans="1:11" hidden="1">
      <c r="A718" s="9"/>
      <c r="B718" s="9"/>
      <c r="C718" s="9"/>
      <c r="D718" s="9"/>
      <c r="E718" s="9"/>
      <c r="F718" s="9"/>
      <c r="G718" s="9"/>
      <c r="H718" s="9"/>
      <c r="I718" s="9"/>
      <c r="J718" s="9"/>
      <c r="K718" s="9"/>
    </row>
    <row r="719" spans="1:11" hidden="1">
      <c r="A719" s="9"/>
      <c r="B719" s="9"/>
      <c r="C719" s="9"/>
      <c r="D719" s="9"/>
      <c r="E719" s="9"/>
      <c r="F719" s="9"/>
      <c r="G719" s="9"/>
      <c r="H719" s="9"/>
      <c r="I719" s="9"/>
      <c r="J719" s="9"/>
      <c r="K719" s="9"/>
    </row>
    <row r="720" spans="1:11" hidden="1">
      <c r="A720" s="9"/>
      <c r="B720" s="9"/>
      <c r="C720" s="9"/>
      <c r="D720" s="9"/>
      <c r="E720" s="9"/>
      <c r="F720" s="9"/>
      <c r="G720" s="9"/>
      <c r="H720" s="9"/>
      <c r="I720" s="9"/>
      <c r="J720" s="9"/>
      <c r="K720" s="9"/>
    </row>
    <row r="721" spans="1:11" hidden="1">
      <c r="A721" s="9"/>
      <c r="B721" s="9"/>
      <c r="C721" s="9"/>
      <c r="D721" s="9"/>
      <c r="E721" s="9"/>
      <c r="F721" s="9"/>
      <c r="G721" s="9"/>
      <c r="H721" s="9"/>
      <c r="I721" s="9"/>
      <c r="J721" s="9"/>
      <c r="K721" s="9"/>
    </row>
    <row r="722" spans="1:11" hidden="1">
      <c r="A722" s="9"/>
      <c r="B722" s="9"/>
      <c r="C722" s="9"/>
      <c r="D722" s="9"/>
      <c r="E722" s="9"/>
      <c r="F722" s="9"/>
      <c r="G722" s="9"/>
      <c r="H722" s="9"/>
      <c r="I722" s="9"/>
      <c r="J722" s="9"/>
      <c r="K722" s="9"/>
    </row>
    <row r="723" spans="1:11" hidden="1">
      <c r="A723" s="9"/>
      <c r="B723" s="9"/>
      <c r="C723" s="9"/>
      <c r="D723" s="9"/>
      <c r="E723" s="9"/>
      <c r="F723" s="9"/>
      <c r="G723" s="9"/>
      <c r="H723" s="9"/>
      <c r="I723" s="9"/>
      <c r="J723" s="9"/>
      <c r="K723" s="9"/>
    </row>
    <row r="724" spans="1:11" hidden="1">
      <c r="A724" s="9"/>
      <c r="B724" s="9"/>
      <c r="C724" s="9"/>
      <c r="D724" s="9"/>
      <c r="E724" s="9"/>
      <c r="F724" s="9"/>
      <c r="G724" s="9"/>
      <c r="H724" s="9"/>
      <c r="I724" s="9"/>
      <c r="J724" s="9"/>
      <c r="K724" s="9"/>
    </row>
    <row r="725" spans="1:11" hidden="1">
      <c r="A725" s="9"/>
      <c r="B725" s="9"/>
      <c r="C725" s="9"/>
      <c r="D725" s="9"/>
      <c r="E725" s="9"/>
      <c r="F725" s="9"/>
      <c r="G725" s="9"/>
      <c r="H725" s="9"/>
      <c r="I725" s="9"/>
      <c r="J725" s="9"/>
      <c r="K725" s="9"/>
    </row>
    <row r="726" spans="1:11" hidden="1">
      <c r="A726" s="9"/>
      <c r="B726" s="9"/>
      <c r="C726" s="9"/>
      <c r="D726" s="9"/>
      <c r="E726" s="9"/>
      <c r="F726" s="9"/>
      <c r="G726" s="9"/>
      <c r="H726" s="9"/>
      <c r="I726" s="9"/>
      <c r="J726" s="9"/>
      <c r="K726" s="9"/>
    </row>
    <row r="727" spans="1:11" hidden="1">
      <c r="A727" s="9"/>
      <c r="B727" s="9"/>
      <c r="C727" s="9"/>
      <c r="D727" s="9"/>
      <c r="E727" s="9"/>
      <c r="F727" s="9"/>
      <c r="G727" s="9"/>
      <c r="H727" s="9"/>
      <c r="I727" s="9"/>
      <c r="J727" s="9"/>
      <c r="K727" s="9"/>
    </row>
    <row r="728" spans="1:11" hidden="1">
      <c r="A728" s="9"/>
      <c r="B728" s="9"/>
      <c r="C728" s="9"/>
      <c r="D728" s="9"/>
      <c r="E728" s="9"/>
      <c r="F728" s="9"/>
      <c r="G728" s="9"/>
      <c r="H728" s="9"/>
      <c r="I728" s="9"/>
      <c r="J728" s="9"/>
      <c r="K728" s="9"/>
    </row>
    <row r="729" spans="1:11" hidden="1">
      <c r="A729" s="9"/>
      <c r="B729" s="9"/>
      <c r="C729" s="9"/>
      <c r="D729" s="9"/>
      <c r="E729" s="9"/>
      <c r="F729" s="9"/>
      <c r="G729" s="9"/>
      <c r="H729" s="9"/>
      <c r="I729" s="9"/>
      <c r="J729" s="9"/>
      <c r="K729" s="9"/>
    </row>
    <row r="730" spans="1:11" hidden="1">
      <c r="A730" s="9"/>
      <c r="B730" s="9"/>
      <c r="C730" s="9"/>
      <c r="D730" s="9"/>
      <c r="E730" s="9"/>
      <c r="F730" s="9"/>
      <c r="G730" s="9"/>
      <c r="H730" s="9"/>
      <c r="I730" s="9"/>
      <c r="J730" s="9"/>
      <c r="K730" s="9"/>
    </row>
    <row r="731" spans="1:11" hidden="1">
      <c r="A731" s="9"/>
      <c r="B731" s="9"/>
      <c r="C731" s="9"/>
      <c r="D731" s="9"/>
      <c r="E731" s="9"/>
      <c r="F731" s="9"/>
      <c r="G731" s="9"/>
      <c r="H731" s="9"/>
      <c r="I731" s="9"/>
      <c r="J731" s="9"/>
      <c r="K731" s="9"/>
    </row>
    <row r="732" spans="1:11" hidden="1">
      <c r="A732" s="9"/>
      <c r="B732" s="9"/>
      <c r="C732" s="9"/>
      <c r="D732" s="9"/>
      <c r="E732" s="9"/>
      <c r="F732" s="9"/>
      <c r="G732" s="9"/>
      <c r="H732" s="9"/>
      <c r="I732" s="9"/>
      <c r="J732" s="9"/>
      <c r="K732" s="9"/>
    </row>
    <row r="733" spans="1:11" hidden="1">
      <c r="A733" s="9"/>
      <c r="B733" s="9"/>
      <c r="C733" s="9"/>
      <c r="D733" s="9"/>
      <c r="E733" s="9"/>
      <c r="F733" s="9"/>
      <c r="G733" s="9"/>
      <c r="H733" s="9"/>
      <c r="I733" s="9"/>
      <c r="J733" s="9"/>
      <c r="K733" s="9"/>
    </row>
    <row r="734" spans="1:11" hidden="1">
      <c r="A734" s="9"/>
      <c r="B734" s="9"/>
      <c r="C734" s="9"/>
      <c r="D734" s="9"/>
      <c r="E734" s="9"/>
      <c r="F734" s="9"/>
      <c r="G734" s="9"/>
      <c r="H734" s="9"/>
      <c r="I734" s="9"/>
      <c r="J734" s="9"/>
      <c r="K734" s="9"/>
    </row>
    <row r="735" spans="1:11" hidden="1">
      <c r="A735" s="9"/>
      <c r="B735" s="9"/>
      <c r="C735" s="9"/>
      <c r="D735" s="9"/>
      <c r="E735" s="9"/>
      <c r="F735" s="9"/>
      <c r="G735" s="9"/>
      <c r="H735" s="9"/>
      <c r="I735" s="9"/>
      <c r="J735" s="9"/>
      <c r="K735" s="9"/>
    </row>
    <row r="736" spans="1:11" hidden="1">
      <c r="A736" s="9"/>
      <c r="B736" s="9"/>
      <c r="C736" s="9"/>
      <c r="D736" s="9"/>
      <c r="E736" s="9"/>
      <c r="F736" s="9"/>
      <c r="G736" s="9"/>
      <c r="H736" s="9"/>
      <c r="I736" s="9"/>
      <c r="J736" s="9"/>
      <c r="K736" s="9"/>
    </row>
    <row r="737" spans="1:11" hidden="1">
      <c r="A737" s="9"/>
      <c r="B737" s="9"/>
      <c r="C737" s="9"/>
      <c r="D737" s="9"/>
      <c r="E737" s="9"/>
      <c r="F737" s="9"/>
      <c r="G737" s="9"/>
      <c r="H737" s="9"/>
      <c r="I737" s="9"/>
      <c r="J737" s="9"/>
      <c r="K737" s="9"/>
    </row>
    <row r="738" spans="1:11" hidden="1">
      <c r="A738" s="9"/>
      <c r="B738" s="9"/>
      <c r="C738" s="9"/>
      <c r="D738" s="9"/>
      <c r="E738" s="9"/>
      <c r="F738" s="9"/>
      <c r="G738" s="9"/>
      <c r="H738" s="9"/>
      <c r="I738" s="9"/>
      <c r="J738" s="9"/>
      <c r="K738" s="9"/>
    </row>
    <row r="739" spans="1:11" hidden="1">
      <c r="A739" s="9"/>
      <c r="B739" s="9"/>
      <c r="C739" s="9"/>
      <c r="D739" s="9"/>
      <c r="E739" s="9"/>
      <c r="F739" s="9"/>
      <c r="G739" s="9"/>
      <c r="H739" s="9"/>
      <c r="I739" s="9"/>
      <c r="J739" s="9"/>
      <c r="K739" s="9"/>
    </row>
    <row r="740" spans="1:11" hidden="1">
      <c r="A740" s="9"/>
      <c r="B740" s="9"/>
      <c r="C740" s="9"/>
      <c r="D740" s="9"/>
      <c r="E740" s="9"/>
      <c r="F740" s="9"/>
      <c r="G740" s="9"/>
      <c r="H740" s="9"/>
      <c r="I740" s="9"/>
      <c r="J740" s="9"/>
      <c r="K740" s="9"/>
    </row>
    <row r="741" spans="1:11" hidden="1">
      <c r="A741" s="9"/>
      <c r="B741" s="9"/>
      <c r="C741" s="9"/>
      <c r="D741" s="9"/>
      <c r="E741" s="9"/>
      <c r="F741" s="9"/>
      <c r="G741" s="9"/>
      <c r="H741" s="9"/>
      <c r="I741" s="9"/>
      <c r="J741" s="9"/>
      <c r="K741" s="9"/>
    </row>
    <row r="742" spans="1:11" hidden="1">
      <c r="A742" s="9"/>
      <c r="B742" s="9"/>
      <c r="C742" s="9"/>
      <c r="D742" s="9"/>
      <c r="E742" s="9"/>
      <c r="F742" s="9"/>
      <c r="G742" s="9"/>
      <c r="H742" s="9"/>
      <c r="I742" s="9"/>
      <c r="J742" s="9"/>
      <c r="K742" s="9"/>
    </row>
    <row r="743" spans="1:11" hidden="1">
      <c r="A743" s="9"/>
      <c r="B743" s="9"/>
      <c r="C743" s="9"/>
      <c r="D743" s="9"/>
      <c r="E743" s="9"/>
      <c r="F743" s="9"/>
      <c r="G743" s="9"/>
      <c r="H743" s="9"/>
      <c r="I743" s="9"/>
      <c r="J743" s="9"/>
      <c r="K743" s="9"/>
    </row>
    <row r="744" spans="1:11" hidden="1">
      <c r="A744" s="9"/>
      <c r="B744" s="9"/>
      <c r="C744" s="9"/>
      <c r="D744" s="9"/>
      <c r="E744" s="9"/>
      <c r="F744" s="9"/>
      <c r="G744" s="9"/>
      <c r="H744" s="9"/>
      <c r="I744" s="9"/>
      <c r="J744" s="9"/>
      <c r="K744" s="9"/>
    </row>
    <row r="745" spans="1:11" hidden="1">
      <c r="A745" s="9"/>
      <c r="B745" s="9"/>
      <c r="C745" s="9"/>
      <c r="D745" s="9"/>
      <c r="E745" s="9"/>
      <c r="F745" s="9"/>
      <c r="G745" s="9"/>
      <c r="H745" s="9"/>
      <c r="I745" s="9"/>
      <c r="J745" s="9"/>
      <c r="K745" s="9"/>
    </row>
    <row r="746" spans="1:11" hidden="1">
      <c r="A746" s="9"/>
      <c r="B746" s="9"/>
      <c r="C746" s="9"/>
      <c r="D746" s="9"/>
      <c r="E746" s="9"/>
      <c r="F746" s="9"/>
      <c r="G746" s="9"/>
      <c r="H746" s="9"/>
      <c r="I746" s="9"/>
      <c r="J746" s="9"/>
      <c r="K746" s="9"/>
    </row>
    <row r="747" spans="1:11" hidden="1">
      <c r="A747" s="9"/>
      <c r="B747" s="9"/>
      <c r="C747" s="9"/>
      <c r="D747" s="9"/>
      <c r="E747" s="9"/>
      <c r="F747" s="9"/>
      <c r="G747" s="9"/>
      <c r="H747" s="9"/>
      <c r="I747" s="9"/>
      <c r="J747" s="9"/>
      <c r="K747" s="9"/>
    </row>
    <row r="748" spans="1:11" hidden="1">
      <c r="A748" s="9"/>
      <c r="B748" s="9"/>
      <c r="C748" s="9"/>
      <c r="D748" s="9"/>
      <c r="E748" s="9"/>
      <c r="F748" s="9"/>
      <c r="G748" s="9"/>
      <c r="H748" s="9"/>
      <c r="I748" s="9"/>
      <c r="J748" s="9"/>
      <c r="K748" s="9"/>
    </row>
    <row r="749" spans="1:11" hidden="1">
      <c r="A749" s="9"/>
      <c r="B749" s="9"/>
      <c r="C749" s="9"/>
      <c r="D749" s="9"/>
      <c r="E749" s="9"/>
      <c r="F749" s="9"/>
      <c r="G749" s="9"/>
      <c r="H749" s="9"/>
      <c r="I749" s="9"/>
      <c r="J749" s="9"/>
      <c r="K749" s="9"/>
    </row>
    <row r="750" spans="1:11" hidden="1">
      <c r="A750" s="9"/>
      <c r="B750" s="9"/>
      <c r="C750" s="9"/>
      <c r="D750" s="9"/>
      <c r="E750" s="9"/>
      <c r="F750" s="9"/>
      <c r="G750" s="9"/>
      <c r="H750" s="9"/>
      <c r="I750" s="9"/>
      <c r="J750" s="9"/>
      <c r="K750" s="9"/>
    </row>
    <row r="751" spans="1:11" hidden="1">
      <c r="A751" s="9"/>
      <c r="B751" s="9"/>
      <c r="C751" s="9"/>
      <c r="D751" s="9"/>
      <c r="E751" s="9"/>
      <c r="F751" s="9"/>
      <c r="G751" s="9"/>
      <c r="H751" s="9"/>
      <c r="I751" s="9"/>
      <c r="J751" s="9"/>
      <c r="K751" s="9"/>
    </row>
    <row r="752" spans="1:11" hidden="1">
      <c r="A752" s="9"/>
      <c r="B752" s="9"/>
      <c r="C752" s="9"/>
      <c r="D752" s="9"/>
      <c r="E752" s="9"/>
      <c r="F752" s="9"/>
      <c r="G752" s="9"/>
      <c r="H752" s="9"/>
      <c r="I752" s="9"/>
      <c r="J752" s="9"/>
      <c r="K752" s="9"/>
    </row>
    <row r="753" spans="1:11" hidden="1">
      <c r="A753" s="9"/>
      <c r="B753" s="9"/>
      <c r="C753" s="9"/>
      <c r="D753" s="9"/>
      <c r="E753" s="9"/>
      <c r="F753" s="9"/>
      <c r="G753" s="9"/>
      <c r="H753" s="9"/>
      <c r="I753" s="9"/>
      <c r="J753" s="9"/>
      <c r="K753" s="9"/>
    </row>
    <row r="754" spans="1:11" hidden="1">
      <c r="A754" s="9"/>
      <c r="B754" s="9"/>
      <c r="C754" s="9"/>
      <c r="D754" s="9"/>
      <c r="E754" s="9"/>
      <c r="F754" s="9"/>
      <c r="G754" s="9"/>
      <c r="H754" s="9"/>
      <c r="I754" s="9"/>
      <c r="J754" s="9"/>
      <c r="K754" s="9"/>
    </row>
    <row r="755" spans="1:11" hidden="1">
      <c r="A755" s="9"/>
      <c r="B755" s="9"/>
      <c r="C755" s="9"/>
      <c r="D755" s="9"/>
      <c r="E755" s="9"/>
      <c r="F755" s="9"/>
      <c r="G755" s="9"/>
      <c r="H755" s="9"/>
      <c r="I755" s="9"/>
      <c r="J755" s="9"/>
      <c r="K755" s="9"/>
    </row>
    <row r="756" spans="1:11" hidden="1">
      <c r="A756" s="9"/>
      <c r="B756" s="9"/>
      <c r="C756" s="9"/>
      <c r="D756" s="9"/>
      <c r="E756" s="9"/>
      <c r="F756" s="9"/>
      <c r="G756" s="9"/>
      <c r="H756" s="9"/>
      <c r="I756" s="9"/>
      <c r="J756" s="9"/>
      <c r="K756" s="9"/>
    </row>
    <row r="757" spans="1:11" hidden="1">
      <c r="A757" s="9"/>
      <c r="B757" s="9"/>
      <c r="C757" s="9"/>
      <c r="D757" s="9"/>
      <c r="E757" s="9"/>
      <c r="F757" s="9"/>
      <c r="G757" s="9"/>
      <c r="H757" s="9"/>
      <c r="I757" s="9"/>
      <c r="J757" s="9"/>
      <c r="K757" s="9"/>
    </row>
    <row r="758" spans="1:11" hidden="1">
      <c r="A758" s="9"/>
      <c r="B758" s="9"/>
      <c r="C758" s="9"/>
      <c r="D758" s="9"/>
      <c r="E758" s="9"/>
      <c r="F758" s="9"/>
      <c r="G758" s="9"/>
      <c r="H758" s="9"/>
      <c r="I758" s="9"/>
      <c r="J758" s="9"/>
      <c r="K758" s="9"/>
    </row>
    <row r="759" spans="1:11" hidden="1">
      <c r="A759" s="9"/>
      <c r="B759" s="9"/>
      <c r="C759" s="9"/>
      <c r="D759" s="9"/>
      <c r="E759" s="9"/>
      <c r="F759" s="9"/>
      <c r="G759" s="9"/>
      <c r="H759" s="9"/>
      <c r="I759" s="9"/>
      <c r="J759" s="9"/>
      <c r="K759" s="9"/>
    </row>
    <row r="760" spans="1:11" hidden="1">
      <c r="A760" s="9"/>
      <c r="B760" s="9"/>
      <c r="C760" s="9"/>
      <c r="D760" s="9"/>
      <c r="E760" s="9"/>
      <c r="F760" s="9"/>
      <c r="G760" s="9"/>
      <c r="H760" s="9"/>
      <c r="I760" s="9"/>
      <c r="J760" s="9"/>
      <c r="K760" s="9"/>
    </row>
    <row r="761" spans="1:11" hidden="1">
      <c r="A761" s="9"/>
      <c r="B761" s="9"/>
      <c r="C761" s="9"/>
      <c r="D761" s="9"/>
      <c r="E761" s="9"/>
      <c r="F761" s="9"/>
      <c r="G761" s="9"/>
      <c r="H761" s="9"/>
      <c r="I761" s="9"/>
      <c r="J761" s="9"/>
      <c r="K761" s="9"/>
    </row>
    <row r="762" spans="1:11" hidden="1">
      <c r="A762" s="9"/>
      <c r="B762" s="9"/>
      <c r="C762" s="9"/>
      <c r="D762" s="9"/>
      <c r="E762" s="9"/>
      <c r="F762" s="9"/>
      <c r="G762" s="9"/>
      <c r="H762" s="9"/>
      <c r="I762" s="9"/>
      <c r="J762" s="9"/>
      <c r="K762" s="9"/>
    </row>
    <row r="763" spans="1:11" hidden="1">
      <c r="A763" s="9"/>
      <c r="B763" s="9"/>
      <c r="C763" s="9"/>
      <c r="D763" s="9"/>
      <c r="E763" s="9"/>
      <c r="F763" s="9"/>
      <c r="G763" s="9"/>
      <c r="H763" s="9"/>
      <c r="I763" s="9"/>
      <c r="J763" s="9"/>
      <c r="K763" s="9"/>
    </row>
    <row r="764" spans="1:11" hidden="1">
      <c r="A764" s="9"/>
      <c r="B764" s="9"/>
      <c r="C764" s="9"/>
      <c r="D764" s="9"/>
      <c r="E764" s="9"/>
      <c r="F764" s="9"/>
      <c r="G764" s="9"/>
      <c r="H764" s="9"/>
      <c r="I764" s="9"/>
      <c r="J764" s="9"/>
      <c r="K764" s="9"/>
    </row>
    <row r="765" spans="1:11" hidden="1">
      <c r="A765" s="9"/>
      <c r="B765" s="9"/>
      <c r="C765" s="9"/>
      <c r="D765" s="9"/>
      <c r="E765" s="9"/>
      <c r="F765" s="9"/>
      <c r="G765" s="9"/>
      <c r="H765" s="9"/>
      <c r="I765" s="9"/>
      <c r="J765" s="9"/>
      <c r="K765" s="9"/>
    </row>
    <row r="766" spans="1:11" hidden="1">
      <c r="A766" s="9"/>
      <c r="B766" s="9"/>
      <c r="C766" s="9"/>
      <c r="D766" s="9"/>
      <c r="E766" s="9"/>
      <c r="F766" s="9"/>
      <c r="G766" s="9"/>
      <c r="H766" s="9"/>
      <c r="I766" s="9"/>
      <c r="J766" s="9"/>
      <c r="K766" s="9"/>
    </row>
    <row r="767" spans="1:11" hidden="1">
      <c r="A767" s="9"/>
      <c r="B767" s="9"/>
      <c r="C767" s="9"/>
      <c r="D767" s="9"/>
      <c r="E767" s="9"/>
      <c r="F767" s="9"/>
      <c r="G767" s="9"/>
      <c r="H767" s="9"/>
      <c r="I767" s="9"/>
      <c r="J767" s="9"/>
      <c r="K767" s="9"/>
    </row>
    <row r="768" spans="1:11" hidden="1">
      <c r="A768" s="9"/>
      <c r="B768" s="9"/>
      <c r="C768" s="9"/>
      <c r="D768" s="9"/>
      <c r="E768" s="9"/>
      <c r="F768" s="9"/>
      <c r="G768" s="9"/>
      <c r="H768" s="9"/>
      <c r="I768" s="9"/>
      <c r="J768" s="9"/>
      <c r="K768" s="9"/>
    </row>
    <row r="769" spans="1:11" hidden="1">
      <c r="A769" s="9"/>
      <c r="B769" s="9"/>
      <c r="C769" s="9"/>
      <c r="D769" s="9"/>
      <c r="E769" s="9"/>
      <c r="F769" s="9"/>
      <c r="G769" s="9"/>
      <c r="H769" s="9"/>
      <c r="I769" s="9"/>
      <c r="J769" s="9"/>
      <c r="K769" s="9"/>
    </row>
    <row r="770" spans="1:11" hidden="1">
      <c r="A770" s="9"/>
      <c r="B770" s="9"/>
      <c r="C770" s="9"/>
      <c r="D770" s="9"/>
      <c r="E770" s="9"/>
      <c r="F770" s="9"/>
      <c r="G770" s="9"/>
      <c r="H770" s="9"/>
      <c r="I770" s="9"/>
      <c r="J770" s="9"/>
      <c r="K770" s="9"/>
    </row>
    <row r="771" spans="1:11" hidden="1">
      <c r="A771" s="9"/>
      <c r="B771" s="9"/>
      <c r="C771" s="9"/>
      <c r="D771" s="9"/>
      <c r="E771" s="9"/>
      <c r="F771" s="9"/>
      <c r="G771" s="9"/>
      <c r="H771" s="9"/>
      <c r="I771" s="9"/>
      <c r="J771" s="9"/>
      <c r="K771" s="9"/>
    </row>
    <row r="772" spans="1:11" hidden="1">
      <c r="A772" s="9"/>
      <c r="B772" s="9"/>
      <c r="C772" s="9"/>
      <c r="D772" s="9"/>
      <c r="E772" s="9"/>
      <c r="F772" s="9"/>
      <c r="G772" s="9"/>
      <c r="H772" s="9"/>
      <c r="I772" s="9"/>
      <c r="J772" s="9"/>
      <c r="K772" s="9"/>
    </row>
    <row r="773" spans="1:11" hidden="1">
      <c r="A773" s="9"/>
      <c r="B773" s="9"/>
      <c r="C773" s="9"/>
      <c r="D773" s="9"/>
      <c r="E773" s="9"/>
      <c r="F773" s="9"/>
      <c r="G773" s="9"/>
      <c r="H773" s="9"/>
      <c r="I773" s="9"/>
      <c r="J773" s="9"/>
      <c r="K773" s="9"/>
    </row>
    <row r="774" spans="1:11" hidden="1">
      <c r="A774" s="9"/>
      <c r="B774" s="9"/>
      <c r="C774" s="9"/>
      <c r="D774" s="9"/>
      <c r="E774" s="9"/>
      <c r="F774" s="9"/>
      <c r="G774" s="9"/>
      <c r="H774" s="9"/>
      <c r="I774" s="9"/>
      <c r="J774" s="9"/>
      <c r="K774" s="9"/>
    </row>
    <row r="775" spans="1:11" hidden="1">
      <c r="A775" s="9"/>
      <c r="B775" s="9"/>
      <c r="C775" s="9"/>
      <c r="D775" s="9"/>
      <c r="E775" s="9"/>
      <c r="F775" s="9"/>
      <c r="G775" s="9"/>
      <c r="H775" s="9"/>
      <c r="I775" s="9"/>
      <c r="J775" s="9"/>
      <c r="K775" s="9"/>
    </row>
    <row r="776" spans="1:11" hidden="1">
      <c r="A776" s="9"/>
      <c r="B776" s="9"/>
      <c r="C776" s="9"/>
      <c r="D776" s="9"/>
      <c r="E776" s="9"/>
      <c r="F776" s="9"/>
      <c r="G776" s="9"/>
      <c r="H776" s="9"/>
      <c r="I776" s="9"/>
      <c r="J776" s="9"/>
      <c r="K776" s="9"/>
    </row>
    <row r="777" spans="1:11" hidden="1">
      <c r="A777" s="9"/>
      <c r="B777" s="9"/>
      <c r="C777" s="9"/>
      <c r="D777" s="9"/>
      <c r="E777" s="9"/>
      <c r="F777" s="9"/>
      <c r="G777" s="9"/>
      <c r="H777" s="9"/>
      <c r="I777" s="9"/>
      <c r="J777" s="9"/>
      <c r="K777" s="9"/>
    </row>
    <row r="778" spans="1:11" hidden="1">
      <c r="A778" s="9"/>
      <c r="B778" s="9"/>
      <c r="C778" s="9"/>
      <c r="D778" s="9"/>
      <c r="E778" s="9"/>
      <c r="F778" s="9"/>
      <c r="G778" s="9"/>
      <c r="H778" s="9"/>
      <c r="I778" s="9"/>
      <c r="J778" s="9"/>
      <c r="K778" s="9"/>
    </row>
    <row r="779" spans="1:11" hidden="1">
      <c r="A779" s="9"/>
      <c r="B779" s="9"/>
      <c r="C779" s="9"/>
      <c r="D779" s="9"/>
      <c r="E779" s="9"/>
      <c r="F779" s="9"/>
      <c r="G779" s="9"/>
      <c r="H779" s="9"/>
      <c r="I779" s="9"/>
      <c r="J779" s="9"/>
      <c r="K779" s="9"/>
    </row>
    <row r="780" spans="1:11" hidden="1">
      <c r="A780" s="9"/>
      <c r="B780" s="9"/>
      <c r="C780" s="9"/>
      <c r="D780" s="9"/>
      <c r="E780" s="9"/>
      <c r="F780" s="9"/>
      <c r="G780" s="9"/>
      <c r="H780" s="9"/>
      <c r="I780" s="9"/>
      <c r="J780" s="9"/>
      <c r="K780" s="9"/>
    </row>
    <row r="781" spans="1:11" hidden="1">
      <c r="A781" s="9"/>
      <c r="B781" s="9"/>
      <c r="C781" s="9"/>
      <c r="D781" s="9"/>
      <c r="E781" s="9"/>
      <c r="F781" s="9"/>
      <c r="G781" s="9"/>
      <c r="H781" s="9"/>
      <c r="I781" s="9"/>
      <c r="J781" s="9"/>
      <c r="K781" s="9"/>
    </row>
    <row r="782" spans="1:11" hidden="1">
      <c r="A782" s="9"/>
      <c r="B782" s="9"/>
      <c r="C782" s="9"/>
      <c r="D782" s="9"/>
      <c r="E782" s="9"/>
      <c r="F782" s="9"/>
      <c r="G782" s="9"/>
      <c r="H782" s="9"/>
      <c r="I782" s="9"/>
      <c r="J782" s="9"/>
      <c r="K782" s="9"/>
    </row>
    <row r="783" spans="1:11" hidden="1">
      <c r="A783" s="9"/>
      <c r="B783" s="9"/>
      <c r="C783" s="9"/>
      <c r="D783" s="9"/>
      <c r="E783" s="9"/>
      <c r="F783" s="9"/>
      <c r="G783" s="9"/>
      <c r="H783" s="9"/>
      <c r="I783" s="9"/>
      <c r="J783" s="9"/>
      <c r="K783" s="9"/>
    </row>
    <row r="784" spans="1:11" hidden="1">
      <c r="A784" s="9"/>
      <c r="B784" s="9"/>
      <c r="C784" s="9"/>
      <c r="D784" s="9"/>
      <c r="E784" s="9"/>
      <c r="F784" s="9"/>
      <c r="G784" s="9"/>
      <c r="H784" s="9"/>
      <c r="I784" s="9"/>
      <c r="J784" s="9"/>
      <c r="K784" s="9"/>
    </row>
    <row r="785" spans="1:11" hidden="1">
      <c r="A785" s="9"/>
      <c r="B785" s="9"/>
      <c r="C785" s="9"/>
      <c r="D785" s="9"/>
      <c r="E785" s="9"/>
      <c r="F785" s="9"/>
      <c r="G785" s="9"/>
      <c r="H785" s="9"/>
      <c r="I785" s="9"/>
      <c r="J785" s="9"/>
      <c r="K785" s="9"/>
    </row>
    <row r="786" spans="1:11" hidden="1">
      <c r="A786" s="9"/>
      <c r="B786" s="9"/>
      <c r="C786" s="9"/>
      <c r="D786" s="9"/>
      <c r="E786" s="9"/>
      <c r="F786" s="9"/>
      <c r="G786" s="9"/>
      <c r="H786" s="9"/>
      <c r="I786" s="9"/>
      <c r="J786" s="9"/>
      <c r="K786" s="9"/>
    </row>
    <row r="787" spans="1:11" hidden="1">
      <c r="A787" s="9"/>
      <c r="B787" s="9"/>
      <c r="C787" s="9"/>
      <c r="D787" s="9"/>
      <c r="E787" s="9"/>
      <c r="F787" s="9"/>
      <c r="G787" s="9"/>
      <c r="H787" s="9"/>
      <c r="I787" s="9"/>
      <c r="J787" s="9"/>
      <c r="K787" s="9"/>
    </row>
    <row r="788" spans="1:11" hidden="1">
      <c r="A788" s="9"/>
      <c r="B788" s="9"/>
      <c r="C788" s="9"/>
      <c r="D788" s="9"/>
      <c r="E788" s="9"/>
      <c r="F788" s="9"/>
      <c r="G788" s="9"/>
      <c r="H788" s="9"/>
      <c r="I788" s="9"/>
      <c r="J788" s="9"/>
      <c r="K788" s="9"/>
    </row>
    <row r="789" spans="1:11" hidden="1">
      <c r="A789" s="9"/>
      <c r="B789" s="9"/>
      <c r="C789" s="9"/>
      <c r="D789" s="9"/>
      <c r="E789" s="9"/>
      <c r="F789" s="9"/>
      <c r="G789" s="9"/>
      <c r="H789" s="9"/>
      <c r="I789" s="9"/>
      <c r="J789" s="9"/>
      <c r="K789" s="9"/>
    </row>
    <row r="790" spans="1:11" hidden="1">
      <c r="A790" s="9"/>
      <c r="B790" s="9"/>
      <c r="C790" s="9"/>
      <c r="D790" s="9"/>
      <c r="E790" s="9"/>
      <c r="F790" s="9"/>
      <c r="G790" s="9"/>
      <c r="H790" s="9"/>
      <c r="I790" s="9"/>
      <c r="J790" s="9"/>
      <c r="K790" s="9"/>
    </row>
    <row r="791" spans="1:11" hidden="1">
      <c r="A791" s="9"/>
      <c r="B791" s="9"/>
      <c r="C791" s="9"/>
      <c r="D791" s="9"/>
      <c r="E791" s="9"/>
      <c r="F791" s="9"/>
      <c r="G791" s="9"/>
      <c r="H791" s="9"/>
      <c r="I791" s="9"/>
      <c r="J791" s="9"/>
      <c r="K791" s="9"/>
    </row>
    <row r="792" spans="1:11" hidden="1">
      <c r="A792" s="9"/>
      <c r="B792" s="9"/>
      <c r="C792" s="9"/>
      <c r="D792" s="9"/>
      <c r="E792" s="9"/>
      <c r="F792" s="9"/>
      <c r="G792" s="9"/>
      <c r="H792" s="9"/>
      <c r="I792" s="9"/>
      <c r="J792" s="9"/>
      <c r="K792" s="9"/>
    </row>
    <row r="793" spans="1:11" hidden="1">
      <c r="A793" s="9"/>
      <c r="B793" s="9"/>
      <c r="C793" s="9"/>
      <c r="D793" s="9"/>
      <c r="E793" s="9"/>
      <c r="F793" s="9"/>
      <c r="G793" s="9"/>
      <c r="H793" s="9"/>
      <c r="I793" s="9"/>
      <c r="J793" s="9"/>
      <c r="K793" s="9"/>
    </row>
    <row r="794" spans="1:11" hidden="1">
      <c r="A794" s="9"/>
      <c r="B794" s="9"/>
      <c r="C794" s="9"/>
      <c r="D794" s="9"/>
      <c r="E794" s="9"/>
      <c r="F794" s="9"/>
      <c r="G794" s="9"/>
      <c r="H794" s="9"/>
      <c r="I794" s="9"/>
      <c r="J794" s="9"/>
      <c r="K794" s="9"/>
    </row>
    <row r="795" spans="1:11" hidden="1">
      <c r="A795" s="9"/>
      <c r="B795" s="9"/>
      <c r="C795" s="9"/>
      <c r="D795" s="9"/>
      <c r="E795" s="9"/>
      <c r="F795" s="9"/>
      <c r="G795" s="9"/>
      <c r="H795" s="9"/>
      <c r="I795" s="9"/>
      <c r="J795" s="9"/>
      <c r="K795" s="9"/>
    </row>
    <row r="796" spans="1:11" hidden="1">
      <c r="A796" s="9"/>
      <c r="B796" s="9"/>
      <c r="C796" s="9"/>
      <c r="D796" s="9"/>
      <c r="E796" s="9"/>
      <c r="F796" s="9"/>
      <c r="G796" s="9"/>
      <c r="H796" s="9"/>
      <c r="I796" s="9"/>
      <c r="J796" s="9"/>
      <c r="K796" s="9"/>
    </row>
    <row r="797" spans="1:11" hidden="1">
      <c r="A797" s="9"/>
      <c r="B797" s="9"/>
      <c r="C797" s="9"/>
      <c r="D797" s="9"/>
      <c r="E797" s="9"/>
      <c r="F797" s="9"/>
      <c r="G797" s="9"/>
      <c r="H797" s="9"/>
      <c r="I797" s="9"/>
      <c r="J797" s="9"/>
      <c r="K797" s="9"/>
    </row>
    <row r="798" spans="1:11" hidden="1">
      <c r="A798" s="9"/>
      <c r="B798" s="9"/>
      <c r="C798" s="9"/>
      <c r="D798" s="9"/>
      <c r="E798" s="9"/>
      <c r="F798" s="9"/>
      <c r="G798" s="9"/>
      <c r="H798" s="9"/>
      <c r="I798" s="9"/>
      <c r="J798" s="9"/>
      <c r="K798" s="9"/>
    </row>
    <row r="799" spans="1:11" hidden="1">
      <c r="A799" s="9"/>
      <c r="B799" s="9"/>
      <c r="C799" s="9"/>
      <c r="D799" s="9"/>
      <c r="E799" s="9"/>
      <c r="F799" s="9"/>
      <c r="G799" s="9"/>
      <c r="H799" s="9"/>
      <c r="I799" s="9"/>
      <c r="J799" s="9"/>
      <c r="K799" s="9"/>
    </row>
    <row r="800" spans="1:11" hidden="1">
      <c r="A800" s="9"/>
      <c r="B800" s="9"/>
      <c r="C800" s="9"/>
      <c r="D800" s="9"/>
      <c r="E800" s="9"/>
      <c r="F800" s="9"/>
      <c r="G800" s="9"/>
      <c r="H800" s="9"/>
      <c r="I800" s="9"/>
      <c r="J800" s="9"/>
      <c r="K800" s="9"/>
    </row>
    <row r="801" spans="1:11" hidden="1">
      <c r="A801" s="9"/>
      <c r="B801" s="9"/>
      <c r="C801" s="9"/>
      <c r="D801" s="9"/>
      <c r="E801" s="9"/>
      <c r="F801" s="9"/>
      <c r="G801" s="9"/>
      <c r="H801" s="9"/>
      <c r="I801" s="9"/>
      <c r="J801" s="9"/>
      <c r="K801" s="9"/>
    </row>
    <row r="802" spans="1:11" hidden="1">
      <c r="A802" s="9"/>
      <c r="B802" s="9"/>
      <c r="C802" s="9"/>
      <c r="D802" s="9"/>
      <c r="E802" s="9"/>
      <c r="F802" s="9"/>
      <c r="G802" s="9"/>
      <c r="H802" s="9"/>
      <c r="I802" s="9"/>
      <c r="J802" s="9"/>
      <c r="K802" s="9"/>
    </row>
    <row r="803" spans="1:11" hidden="1">
      <c r="A803" s="9"/>
      <c r="B803" s="9"/>
      <c r="C803" s="9"/>
      <c r="D803" s="9"/>
      <c r="E803" s="9"/>
      <c r="F803" s="9"/>
      <c r="G803" s="9"/>
      <c r="H803" s="9"/>
      <c r="I803" s="9"/>
      <c r="J803" s="9"/>
      <c r="K803" s="9"/>
    </row>
    <row r="804" spans="1:11" hidden="1">
      <c r="A804" s="9"/>
      <c r="B804" s="9"/>
      <c r="C804" s="9"/>
      <c r="D804" s="9"/>
      <c r="E804" s="9"/>
      <c r="F804" s="9"/>
      <c r="G804" s="9"/>
      <c r="H804" s="9"/>
      <c r="I804" s="9"/>
      <c r="J804" s="9"/>
      <c r="K804" s="9"/>
    </row>
    <row r="805" spans="1:11" hidden="1">
      <c r="A805" s="9"/>
      <c r="B805" s="9"/>
      <c r="C805" s="9"/>
      <c r="D805" s="9"/>
      <c r="E805" s="9"/>
      <c r="F805" s="9"/>
      <c r="G805" s="9"/>
      <c r="H805" s="9"/>
      <c r="I805" s="9"/>
      <c r="J805" s="9"/>
      <c r="K805" s="9"/>
    </row>
    <row r="806" spans="1:11" hidden="1">
      <c r="A806" s="9"/>
      <c r="B806" s="9"/>
      <c r="C806" s="9"/>
      <c r="D806" s="9"/>
      <c r="E806" s="9"/>
      <c r="F806" s="9"/>
      <c r="G806" s="9"/>
      <c r="H806" s="9"/>
      <c r="I806" s="9"/>
      <c r="J806" s="9"/>
      <c r="K806" s="9"/>
    </row>
    <row r="807" spans="1:11" hidden="1">
      <c r="A807" s="9"/>
      <c r="B807" s="9"/>
      <c r="C807" s="9"/>
      <c r="D807" s="9"/>
      <c r="E807" s="9"/>
      <c r="F807" s="9"/>
      <c r="G807" s="9"/>
      <c r="H807" s="9"/>
      <c r="I807" s="9"/>
      <c r="J807" s="9"/>
      <c r="K807" s="9"/>
    </row>
    <row r="808" spans="1:11" hidden="1">
      <c r="A808" s="9"/>
      <c r="B808" s="9"/>
      <c r="C808" s="9"/>
      <c r="D808" s="9"/>
      <c r="E808" s="9"/>
      <c r="F808" s="9"/>
      <c r="G808" s="9"/>
      <c r="H808" s="9"/>
      <c r="I808" s="9"/>
      <c r="J808" s="9"/>
      <c r="K808" s="9"/>
    </row>
    <row r="809" spans="1:11" hidden="1">
      <c r="A809" s="9"/>
      <c r="B809" s="9"/>
      <c r="C809" s="9"/>
      <c r="D809" s="9"/>
      <c r="E809" s="9"/>
      <c r="F809" s="9"/>
      <c r="G809" s="9"/>
      <c r="H809" s="9"/>
      <c r="I809" s="9"/>
      <c r="J809" s="9"/>
      <c r="K809" s="9"/>
    </row>
    <row r="810" spans="1:11" hidden="1">
      <c r="A810" s="9"/>
      <c r="B810" s="9"/>
      <c r="C810" s="9"/>
      <c r="D810" s="9"/>
      <c r="E810" s="9"/>
      <c r="F810" s="9"/>
      <c r="G810" s="9"/>
      <c r="H810" s="9"/>
      <c r="I810" s="9"/>
      <c r="J810" s="9"/>
      <c r="K810" s="9"/>
    </row>
    <row r="811" spans="1:11" hidden="1">
      <c r="A811" s="9"/>
      <c r="B811" s="9"/>
      <c r="C811" s="9"/>
      <c r="D811" s="9"/>
      <c r="E811" s="9"/>
      <c r="F811" s="9"/>
      <c r="G811" s="9"/>
      <c r="H811" s="9"/>
      <c r="I811" s="9"/>
      <c r="J811" s="9"/>
      <c r="K811" s="9"/>
    </row>
    <row r="812" spans="1:11" hidden="1">
      <c r="A812" s="9"/>
      <c r="B812" s="9"/>
      <c r="C812" s="9"/>
      <c r="D812" s="9"/>
      <c r="E812" s="9"/>
      <c r="F812" s="9"/>
      <c r="G812" s="9"/>
      <c r="H812" s="9"/>
      <c r="I812" s="9"/>
      <c r="J812" s="9"/>
      <c r="K812" s="9"/>
    </row>
    <row r="813" spans="1:11" hidden="1">
      <c r="A813" s="9"/>
      <c r="B813" s="9"/>
      <c r="C813" s="9"/>
      <c r="D813" s="9"/>
      <c r="E813" s="9"/>
      <c r="F813" s="9"/>
      <c r="G813" s="9"/>
      <c r="H813" s="9"/>
      <c r="I813" s="9"/>
      <c r="J813" s="9"/>
      <c r="K813" s="9"/>
    </row>
    <row r="814" spans="1:11" hidden="1">
      <c r="A814" s="9"/>
      <c r="B814" s="9"/>
      <c r="C814" s="9"/>
      <c r="D814" s="9"/>
      <c r="E814" s="9"/>
      <c r="F814" s="9"/>
      <c r="G814" s="9"/>
      <c r="H814" s="9"/>
      <c r="I814" s="9"/>
      <c r="J814" s="9"/>
      <c r="K814" s="9"/>
    </row>
    <row r="815" spans="1:11" hidden="1">
      <c r="A815" s="9"/>
      <c r="B815" s="9"/>
      <c r="C815" s="9"/>
      <c r="D815" s="9"/>
      <c r="E815" s="9"/>
      <c r="F815" s="9"/>
      <c r="G815" s="9"/>
      <c r="H815" s="9"/>
      <c r="I815" s="9"/>
      <c r="J815" s="9"/>
      <c r="K815" s="9"/>
    </row>
    <row r="816" spans="1:11" hidden="1">
      <c r="A816" s="9"/>
      <c r="B816" s="9"/>
      <c r="C816" s="9"/>
      <c r="D816" s="9"/>
      <c r="E816" s="9"/>
      <c r="F816" s="9"/>
      <c r="G816" s="9"/>
      <c r="H816" s="9"/>
      <c r="I816" s="9"/>
      <c r="J816" s="9"/>
      <c r="K816" s="9"/>
    </row>
    <row r="817" spans="1:11" hidden="1">
      <c r="A817" s="9"/>
      <c r="B817" s="9"/>
      <c r="C817" s="9"/>
      <c r="D817" s="9"/>
      <c r="E817" s="9"/>
      <c r="F817" s="9"/>
      <c r="G817" s="9"/>
      <c r="H817" s="9"/>
      <c r="I817" s="9"/>
      <c r="J817" s="9"/>
      <c r="K817" s="9"/>
    </row>
    <row r="818" spans="1:11" hidden="1">
      <c r="A818" s="9"/>
      <c r="B818" s="9"/>
      <c r="C818" s="9"/>
      <c r="D818" s="9"/>
      <c r="E818" s="9"/>
      <c r="F818" s="9"/>
      <c r="G818" s="9"/>
      <c r="H818" s="9"/>
      <c r="I818" s="9"/>
      <c r="J818" s="9"/>
      <c r="K818" s="9"/>
    </row>
    <row r="819" spans="1:11" hidden="1">
      <c r="A819" s="9"/>
      <c r="B819" s="9"/>
      <c r="C819" s="9"/>
      <c r="D819" s="9"/>
      <c r="E819" s="9"/>
      <c r="F819" s="9"/>
      <c r="G819" s="9"/>
      <c r="H819" s="9"/>
      <c r="I819" s="9"/>
      <c r="J819" s="9"/>
      <c r="K819" s="9"/>
    </row>
    <row r="820" spans="1:11" hidden="1">
      <c r="A820" s="9"/>
      <c r="B820" s="9"/>
      <c r="C820" s="9"/>
      <c r="D820" s="9"/>
      <c r="E820" s="9"/>
      <c r="F820" s="9"/>
      <c r="G820" s="9"/>
      <c r="H820" s="9"/>
      <c r="I820" s="9"/>
      <c r="J820" s="9"/>
      <c r="K820" s="9"/>
    </row>
    <row r="821" spans="1:11" hidden="1">
      <c r="A821" s="9"/>
      <c r="B821" s="9"/>
      <c r="C821" s="9"/>
      <c r="D821" s="9"/>
      <c r="E821" s="9"/>
      <c r="F821" s="9"/>
      <c r="G821" s="9"/>
      <c r="H821" s="9"/>
      <c r="I821" s="9"/>
      <c r="J821" s="9"/>
      <c r="K821" s="9"/>
    </row>
    <row r="822" spans="1:11" hidden="1">
      <c r="A822" s="9"/>
      <c r="B822" s="9"/>
      <c r="C822" s="9"/>
      <c r="D822" s="9"/>
      <c r="E822" s="9"/>
      <c r="F822" s="9"/>
      <c r="G822" s="9"/>
      <c r="H822" s="9"/>
      <c r="I822" s="9"/>
      <c r="J822" s="9"/>
      <c r="K822" s="9"/>
    </row>
    <row r="823" spans="1:11" hidden="1">
      <c r="A823" s="9"/>
      <c r="B823" s="9"/>
      <c r="C823" s="9"/>
      <c r="D823" s="9"/>
      <c r="E823" s="9"/>
      <c r="F823" s="9"/>
      <c r="G823" s="9"/>
      <c r="H823" s="9"/>
      <c r="I823" s="9"/>
      <c r="J823" s="9"/>
      <c r="K823" s="9"/>
    </row>
    <row r="824" spans="1:11" hidden="1">
      <c r="A824" s="9"/>
      <c r="B824" s="9"/>
      <c r="C824" s="9"/>
      <c r="D824" s="9"/>
      <c r="E824" s="9"/>
      <c r="F824" s="9"/>
      <c r="G824" s="9"/>
      <c r="H824" s="9"/>
      <c r="I824" s="9"/>
      <c r="J824" s="9"/>
      <c r="K824" s="9"/>
    </row>
    <row r="825" spans="1:11" hidden="1">
      <c r="A825" s="9"/>
      <c r="B825" s="9"/>
      <c r="C825" s="9"/>
      <c r="D825" s="9"/>
      <c r="E825" s="9"/>
      <c r="F825" s="9"/>
      <c r="G825" s="9"/>
      <c r="H825" s="9"/>
      <c r="I825" s="9"/>
      <c r="J825" s="9"/>
      <c r="K825" s="9"/>
    </row>
    <row r="826" spans="1:11" hidden="1">
      <c r="A826" s="9"/>
      <c r="B826" s="9"/>
      <c r="C826" s="9"/>
      <c r="D826" s="9"/>
      <c r="E826" s="9"/>
      <c r="F826" s="9"/>
      <c r="G826" s="9"/>
      <c r="H826" s="9"/>
      <c r="I826" s="9"/>
      <c r="J826" s="9"/>
      <c r="K826" s="9"/>
    </row>
    <row r="827" spans="1:11" hidden="1">
      <c r="A827" s="9"/>
      <c r="B827" s="9"/>
      <c r="C827" s="9"/>
      <c r="D827" s="9"/>
      <c r="E827" s="9"/>
      <c r="F827" s="9"/>
      <c r="G827" s="9"/>
      <c r="H827" s="9"/>
      <c r="I827" s="9"/>
      <c r="J827" s="9"/>
      <c r="K827" s="9"/>
    </row>
    <row r="828" spans="1:11" hidden="1">
      <c r="A828" s="9"/>
      <c r="B828" s="9"/>
      <c r="C828" s="9"/>
      <c r="D828" s="9"/>
      <c r="E828" s="9"/>
      <c r="F828" s="9"/>
      <c r="G828" s="9"/>
      <c r="H828" s="9"/>
      <c r="I828" s="9"/>
      <c r="J828" s="9"/>
      <c r="K828" s="9"/>
    </row>
    <row r="829" spans="1:11" hidden="1">
      <c r="A829" s="9"/>
      <c r="B829" s="9"/>
      <c r="C829" s="9"/>
      <c r="D829" s="9"/>
      <c r="E829" s="9"/>
      <c r="F829" s="9"/>
      <c r="G829" s="9"/>
      <c r="H829" s="9"/>
      <c r="I829" s="9"/>
      <c r="J829" s="9"/>
      <c r="K829" s="9"/>
    </row>
    <row r="830" spans="1:11" hidden="1">
      <c r="A830" s="9"/>
      <c r="B830" s="9"/>
      <c r="C830" s="9"/>
      <c r="D830" s="9"/>
      <c r="E830" s="9"/>
      <c r="F830" s="9"/>
      <c r="G830" s="9"/>
      <c r="H830" s="9"/>
      <c r="I830" s="9"/>
      <c r="J830" s="9"/>
      <c r="K830" s="9"/>
    </row>
    <row r="831" spans="1:11" hidden="1">
      <c r="A831" s="9"/>
      <c r="B831" s="9"/>
      <c r="C831" s="9"/>
      <c r="D831" s="9"/>
      <c r="E831" s="9"/>
      <c r="F831" s="9"/>
      <c r="G831" s="9"/>
      <c r="H831" s="9"/>
      <c r="I831" s="9"/>
      <c r="J831" s="9"/>
      <c r="K831" s="9"/>
    </row>
    <row r="832" spans="1:11" hidden="1">
      <c r="A832" s="9"/>
      <c r="B832" s="9"/>
      <c r="C832" s="9"/>
      <c r="D832" s="9"/>
      <c r="E832" s="9"/>
      <c r="F832" s="9"/>
      <c r="G832" s="9"/>
      <c r="H832" s="9"/>
      <c r="I832" s="9"/>
      <c r="J832" s="9"/>
      <c r="K832" s="9"/>
    </row>
    <row r="833" spans="1:11" hidden="1">
      <c r="A833" s="9"/>
      <c r="B833" s="9"/>
      <c r="C833" s="9"/>
      <c r="D833" s="9"/>
      <c r="E833" s="9"/>
      <c r="F833" s="9"/>
      <c r="G833" s="9"/>
      <c r="H833" s="9"/>
      <c r="I833" s="9"/>
      <c r="J833" s="9"/>
      <c r="K833" s="9"/>
    </row>
    <row r="834" spans="1:11" hidden="1">
      <c r="A834" s="9"/>
      <c r="B834" s="9"/>
      <c r="C834" s="9"/>
      <c r="D834" s="9"/>
      <c r="E834" s="9"/>
      <c r="F834" s="9"/>
      <c r="G834" s="9"/>
      <c r="H834" s="9"/>
      <c r="I834" s="9"/>
      <c r="J834" s="9"/>
      <c r="K834" s="9"/>
    </row>
    <row r="835" spans="1:11" hidden="1">
      <c r="A835" s="9"/>
      <c r="B835" s="9"/>
      <c r="C835" s="9"/>
      <c r="D835" s="9"/>
      <c r="E835" s="9"/>
      <c r="F835" s="9"/>
      <c r="G835" s="9"/>
      <c r="H835" s="9"/>
      <c r="I835" s="9"/>
      <c r="J835" s="9"/>
      <c r="K835" s="9"/>
    </row>
    <row r="836" spans="1:11" hidden="1">
      <c r="A836" s="9"/>
      <c r="B836" s="9"/>
      <c r="C836" s="9"/>
      <c r="D836" s="9"/>
      <c r="E836" s="9"/>
      <c r="F836" s="9"/>
      <c r="G836" s="9"/>
      <c r="H836" s="9"/>
      <c r="I836" s="9"/>
      <c r="J836" s="9"/>
      <c r="K836" s="9"/>
    </row>
    <row r="837" spans="1:11" hidden="1">
      <c r="A837" s="9"/>
      <c r="B837" s="9"/>
      <c r="C837" s="9"/>
      <c r="D837" s="9"/>
      <c r="E837" s="9"/>
      <c r="F837" s="9"/>
      <c r="G837" s="9"/>
      <c r="H837" s="9"/>
      <c r="I837" s="9"/>
      <c r="J837" s="9"/>
      <c r="K837" s="9"/>
    </row>
    <row r="838" spans="1:11" hidden="1">
      <c r="A838" s="9"/>
      <c r="B838" s="9"/>
      <c r="C838" s="9"/>
      <c r="D838" s="9"/>
      <c r="E838" s="9"/>
      <c r="F838" s="9"/>
      <c r="G838" s="9"/>
      <c r="H838" s="9"/>
      <c r="I838" s="9"/>
      <c r="J838" s="9"/>
      <c r="K838" s="9"/>
    </row>
    <row r="839" spans="1:11" hidden="1">
      <c r="A839" s="9"/>
      <c r="B839" s="9"/>
      <c r="C839" s="9"/>
      <c r="D839" s="9"/>
      <c r="E839" s="9"/>
      <c r="F839" s="9"/>
      <c r="G839" s="9"/>
      <c r="H839" s="9"/>
      <c r="I839" s="9"/>
      <c r="J839" s="9"/>
      <c r="K839" s="9"/>
    </row>
    <row r="840" spans="1:11" hidden="1">
      <c r="A840" s="9"/>
      <c r="B840" s="9"/>
      <c r="C840" s="9"/>
      <c r="D840" s="9"/>
      <c r="E840" s="9"/>
      <c r="F840" s="9"/>
      <c r="G840" s="9"/>
      <c r="H840" s="9"/>
      <c r="I840" s="9"/>
      <c r="J840" s="9"/>
      <c r="K840" s="9"/>
    </row>
    <row r="841" spans="1:11" hidden="1">
      <c r="A841" s="9"/>
      <c r="B841" s="9"/>
      <c r="C841" s="9"/>
      <c r="D841" s="9"/>
      <c r="E841" s="9"/>
      <c r="F841" s="9"/>
      <c r="G841" s="9"/>
      <c r="H841" s="9"/>
      <c r="I841" s="9"/>
      <c r="J841" s="9"/>
      <c r="K841" s="9"/>
    </row>
    <row r="842" spans="1:11" hidden="1">
      <c r="A842" s="9"/>
      <c r="B842" s="9"/>
      <c r="C842" s="9"/>
      <c r="D842" s="9"/>
      <c r="E842" s="9"/>
      <c r="F842" s="9"/>
      <c r="G842" s="9"/>
      <c r="H842" s="9"/>
      <c r="I842" s="9"/>
      <c r="J842" s="9"/>
      <c r="K842" s="9"/>
    </row>
    <row r="843" spans="1:11" hidden="1">
      <c r="A843" s="9"/>
      <c r="B843" s="9"/>
      <c r="C843" s="9"/>
      <c r="D843" s="9"/>
      <c r="E843" s="9"/>
      <c r="F843" s="9"/>
      <c r="G843" s="9"/>
      <c r="H843" s="9"/>
      <c r="I843" s="9"/>
      <c r="J843" s="9"/>
      <c r="K843" s="9"/>
    </row>
    <row r="844" spans="1:11" hidden="1">
      <c r="A844" s="9"/>
      <c r="B844" s="9"/>
      <c r="C844" s="9"/>
      <c r="D844" s="9"/>
      <c r="E844" s="9"/>
      <c r="F844" s="9"/>
      <c r="G844" s="9"/>
      <c r="H844" s="9"/>
      <c r="I844" s="9"/>
      <c r="J844" s="9"/>
      <c r="K844" s="9"/>
    </row>
    <row r="845" spans="1:11" hidden="1">
      <c r="A845" s="9"/>
      <c r="B845" s="9"/>
      <c r="C845" s="9"/>
      <c r="D845" s="9"/>
      <c r="E845" s="9"/>
      <c r="F845" s="9"/>
      <c r="G845" s="9"/>
      <c r="H845" s="9"/>
      <c r="I845" s="9"/>
      <c r="J845" s="9"/>
      <c r="K845" s="9"/>
    </row>
    <row r="846" spans="1:11" hidden="1">
      <c r="A846" s="9"/>
      <c r="B846" s="9"/>
      <c r="C846" s="9"/>
      <c r="D846" s="9"/>
      <c r="E846" s="9"/>
      <c r="F846" s="9"/>
      <c r="G846" s="9"/>
      <c r="H846" s="9"/>
      <c r="I846" s="9"/>
      <c r="J846" s="9"/>
      <c r="K846" s="9"/>
    </row>
    <row r="847" spans="1:11" hidden="1">
      <c r="A847" s="9"/>
      <c r="B847" s="9"/>
      <c r="C847" s="9"/>
      <c r="D847" s="9"/>
      <c r="E847" s="9"/>
      <c r="F847" s="9"/>
      <c r="G847" s="9"/>
      <c r="H847" s="9"/>
      <c r="I847" s="9"/>
      <c r="J847" s="9"/>
      <c r="K847" s="9"/>
    </row>
    <row r="848" spans="1:11" hidden="1">
      <c r="A848" s="9"/>
      <c r="B848" s="9"/>
      <c r="C848" s="9"/>
      <c r="D848" s="9"/>
      <c r="E848" s="9"/>
      <c r="F848" s="9"/>
      <c r="G848" s="9"/>
      <c r="H848" s="9"/>
      <c r="I848" s="9"/>
      <c r="J848" s="9"/>
      <c r="K848" s="9"/>
    </row>
    <row r="849" spans="1:11" hidden="1">
      <c r="A849" s="9"/>
      <c r="B849" s="9"/>
      <c r="C849" s="9"/>
      <c r="D849" s="9"/>
      <c r="E849" s="9"/>
      <c r="F849" s="9"/>
      <c r="G849" s="9"/>
      <c r="H849" s="9"/>
      <c r="I849" s="9"/>
      <c r="J849" s="9"/>
      <c r="K849" s="9"/>
    </row>
    <row r="850" spans="1:11" hidden="1">
      <c r="A850" s="9"/>
      <c r="B850" s="9"/>
      <c r="C850" s="9"/>
      <c r="D850" s="9"/>
      <c r="E850" s="9"/>
      <c r="F850" s="9"/>
      <c r="G850" s="9"/>
      <c r="H850" s="9"/>
      <c r="I850" s="9"/>
      <c r="J850" s="9"/>
      <c r="K850" s="9"/>
    </row>
    <row r="851" spans="1:11" hidden="1">
      <c r="A851" s="9"/>
      <c r="B851" s="9"/>
      <c r="C851" s="9"/>
      <c r="D851" s="9"/>
      <c r="E851" s="9"/>
      <c r="F851" s="9"/>
      <c r="G851" s="9"/>
      <c r="H851" s="9"/>
      <c r="I851" s="9"/>
      <c r="J851" s="9"/>
      <c r="K851" s="9"/>
    </row>
    <row r="852" spans="1:11" hidden="1">
      <c r="A852" s="9"/>
      <c r="B852" s="9"/>
      <c r="C852" s="9"/>
      <c r="D852" s="9"/>
      <c r="E852" s="9"/>
      <c r="F852" s="9"/>
      <c r="G852" s="9"/>
      <c r="H852" s="9"/>
      <c r="I852" s="9"/>
      <c r="J852" s="9"/>
      <c r="K852" s="9"/>
    </row>
    <row r="853" spans="1:11" hidden="1">
      <c r="A853" s="9"/>
      <c r="B853" s="9"/>
      <c r="C853" s="9"/>
      <c r="D853" s="9"/>
      <c r="E853" s="9"/>
      <c r="F853" s="9"/>
      <c r="G853" s="9"/>
      <c r="H853" s="9"/>
      <c r="I853" s="9"/>
      <c r="J853" s="9"/>
      <c r="K853" s="9"/>
    </row>
    <row r="854" spans="1:11" hidden="1">
      <c r="A854" s="9"/>
      <c r="B854" s="9"/>
      <c r="C854" s="9"/>
      <c r="D854" s="9"/>
      <c r="E854" s="9"/>
      <c r="F854" s="9"/>
      <c r="G854" s="9"/>
      <c r="H854" s="9"/>
      <c r="I854" s="9"/>
      <c r="J854" s="9"/>
      <c r="K854" s="9"/>
    </row>
    <row r="855" spans="1:11" hidden="1">
      <c r="A855" s="9"/>
      <c r="B855" s="9"/>
      <c r="C855" s="9"/>
      <c r="D855" s="9"/>
      <c r="E855" s="9"/>
      <c r="F855" s="9"/>
      <c r="G855" s="9"/>
      <c r="H855" s="9"/>
      <c r="I855" s="9"/>
      <c r="J855" s="9"/>
      <c r="K855" s="9"/>
    </row>
    <row r="856" spans="1:11" hidden="1">
      <c r="A856" s="9"/>
      <c r="B856" s="9"/>
      <c r="C856" s="9"/>
      <c r="D856" s="9"/>
      <c r="E856" s="9"/>
      <c r="F856" s="9"/>
      <c r="G856" s="9"/>
      <c r="H856" s="9"/>
      <c r="I856" s="9"/>
      <c r="J856" s="9"/>
      <c r="K856" s="9"/>
    </row>
    <row r="857" spans="1:11" hidden="1">
      <c r="A857" s="9"/>
      <c r="B857" s="9"/>
      <c r="C857" s="9"/>
      <c r="D857" s="9"/>
      <c r="E857" s="9"/>
      <c r="F857" s="9"/>
      <c r="G857" s="9"/>
      <c r="H857" s="9"/>
      <c r="I857" s="9"/>
      <c r="J857" s="9"/>
      <c r="K857" s="9"/>
    </row>
    <row r="858" spans="1:11" hidden="1">
      <c r="A858" s="9"/>
      <c r="B858" s="9"/>
      <c r="C858" s="9"/>
      <c r="D858" s="9"/>
      <c r="E858" s="9"/>
      <c r="F858" s="9"/>
      <c r="G858" s="9"/>
      <c r="H858" s="9"/>
      <c r="I858" s="9"/>
      <c r="J858" s="9"/>
      <c r="K858" s="9"/>
    </row>
    <row r="859" spans="1:11" hidden="1">
      <c r="A859" s="9"/>
      <c r="B859" s="9"/>
      <c r="C859" s="9"/>
      <c r="D859" s="9"/>
      <c r="E859" s="9"/>
      <c r="F859" s="9"/>
      <c r="G859" s="9"/>
      <c r="H859" s="9"/>
      <c r="I859" s="9"/>
      <c r="J859" s="9"/>
      <c r="K859" s="9"/>
    </row>
    <row r="860" spans="1:11" hidden="1">
      <c r="A860" s="9"/>
      <c r="B860" s="9"/>
      <c r="C860" s="9"/>
      <c r="D860" s="9"/>
      <c r="E860" s="9"/>
      <c r="F860" s="9"/>
      <c r="G860" s="9"/>
      <c r="H860" s="9"/>
      <c r="I860" s="9"/>
      <c r="J860" s="9"/>
      <c r="K860" s="9"/>
    </row>
    <row r="861" spans="1:11" hidden="1">
      <c r="A861" s="9"/>
      <c r="B861" s="9"/>
      <c r="C861" s="9"/>
      <c r="D861" s="9"/>
      <c r="E861" s="9"/>
      <c r="F861" s="9"/>
      <c r="G861" s="9"/>
      <c r="H861" s="9"/>
      <c r="I861" s="9"/>
      <c r="J861" s="9"/>
      <c r="K861" s="9"/>
    </row>
    <row r="862" spans="1:11" hidden="1">
      <c r="A862" s="9"/>
      <c r="B862" s="9"/>
      <c r="C862" s="9"/>
      <c r="D862" s="9"/>
      <c r="E862" s="9"/>
      <c r="F862" s="9"/>
      <c r="G862" s="9"/>
      <c r="H862" s="9"/>
      <c r="I862" s="9"/>
      <c r="J862" s="9"/>
      <c r="K862" s="9"/>
    </row>
    <row r="863" spans="1:11" hidden="1">
      <c r="A863" s="9"/>
      <c r="B863" s="9"/>
      <c r="C863" s="9"/>
      <c r="D863" s="9"/>
      <c r="E863" s="9"/>
      <c r="F863" s="9"/>
      <c r="G863" s="9"/>
      <c r="H863" s="9"/>
      <c r="I863" s="9"/>
      <c r="J863" s="9"/>
      <c r="K863" s="9"/>
    </row>
    <row r="864" spans="1:11" hidden="1">
      <c r="A864" s="9"/>
      <c r="B864" s="9"/>
      <c r="C864" s="9"/>
      <c r="D864" s="9"/>
      <c r="E864" s="9"/>
      <c r="F864" s="9"/>
      <c r="G864" s="9"/>
      <c r="H864" s="9"/>
      <c r="I864" s="9"/>
      <c r="J864" s="9"/>
      <c r="K864" s="9"/>
    </row>
    <row r="865" spans="1:11" hidden="1">
      <c r="A865" s="9"/>
      <c r="B865" s="9"/>
      <c r="C865" s="9"/>
      <c r="D865" s="9"/>
      <c r="E865" s="9"/>
      <c r="F865" s="9"/>
      <c r="G865" s="9"/>
      <c r="H865" s="9"/>
      <c r="I865" s="9"/>
      <c r="J865" s="9"/>
      <c r="K865" s="9"/>
    </row>
    <row r="866" spans="1:11" hidden="1">
      <c r="A866" s="9"/>
      <c r="B866" s="9"/>
      <c r="C866" s="9"/>
      <c r="D866" s="9"/>
      <c r="E866" s="9"/>
      <c r="F866" s="9"/>
      <c r="G866" s="9"/>
      <c r="H866" s="9"/>
      <c r="I866" s="9"/>
      <c r="J866" s="9"/>
      <c r="K866" s="9"/>
    </row>
    <row r="867" spans="1:11" hidden="1">
      <c r="A867" s="9"/>
      <c r="B867" s="9"/>
      <c r="C867" s="9"/>
      <c r="D867" s="9"/>
      <c r="E867" s="9"/>
      <c r="F867" s="9"/>
      <c r="G867" s="9"/>
      <c r="H867" s="9"/>
      <c r="I867" s="9"/>
      <c r="J867" s="9"/>
      <c r="K867" s="9"/>
    </row>
    <row r="868" spans="1:11" hidden="1">
      <c r="A868" s="9"/>
      <c r="B868" s="9"/>
      <c r="C868" s="9"/>
      <c r="D868" s="9"/>
      <c r="E868" s="9"/>
      <c r="F868" s="9"/>
      <c r="G868" s="9"/>
      <c r="H868" s="9"/>
      <c r="I868" s="9"/>
      <c r="J868" s="9"/>
      <c r="K868" s="9"/>
    </row>
    <row r="869" spans="1:11" hidden="1">
      <c r="A869" s="9"/>
      <c r="B869" s="9"/>
      <c r="C869" s="9"/>
      <c r="D869" s="9"/>
      <c r="E869" s="9"/>
      <c r="F869" s="9"/>
      <c r="G869" s="9"/>
      <c r="H869" s="9"/>
      <c r="I869" s="9"/>
      <c r="J869" s="9"/>
      <c r="K869" s="9"/>
    </row>
    <row r="870" spans="1:11" hidden="1">
      <c r="A870" s="9"/>
      <c r="B870" s="9"/>
      <c r="C870" s="9"/>
      <c r="D870" s="9"/>
      <c r="E870" s="9"/>
      <c r="F870" s="9"/>
      <c r="G870" s="9"/>
      <c r="H870" s="9"/>
      <c r="I870" s="9"/>
      <c r="J870" s="9"/>
      <c r="K870" s="9"/>
    </row>
    <row r="871" spans="1:11" hidden="1">
      <c r="A871" s="9"/>
      <c r="B871" s="9"/>
      <c r="C871" s="9"/>
      <c r="D871" s="9"/>
      <c r="E871" s="9"/>
      <c r="F871" s="9"/>
      <c r="G871" s="9"/>
      <c r="H871" s="9"/>
      <c r="I871" s="9"/>
      <c r="J871" s="9"/>
      <c r="K871" s="9"/>
    </row>
    <row r="872" spans="1:11" hidden="1">
      <c r="A872" s="9"/>
      <c r="B872" s="9"/>
      <c r="C872" s="9"/>
      <c r="D872" s="9"/>
      <c r="E872" s="9"/>
      <c r="F872" s="9"/>
      <c r="G872" s="9"/>
      <c r="H872" s="9"/>
      <c r="I872" s="9"/>
      <c r="J872" s="9"/>
      <c r="K872" s="9"/>
    </row>
    <row r="873" spans="1:11" hidden="1">
      <c r="A873" s="9"/>
      <c r="B873" s="9"/>
      <c r="C873" s="9"/>
      <c r="D873" s="9"/>
      <c r="E873" s="9"/>
      <c r="F873" s="9"/>
      <c r="G873" s="9"/>
      <c r="H873" s="9"/>
      <c r="I873" s="9"/>
      <c r="J873" s="9"/>
      <c r="K873" s="9"/>
    </row>
    <row r="874" spans="1:11" hidden="1">
      <c r="A874" s="9"/>
      <c r="B874" s="9"/>
      <c r="C874" s="9"/>
      <c r="D874" s="9"/>
      <c r="E874" s="9"/>
      <c r="F874" s="9"/>
      <c r="G874" s="9"/>
      <c r="H874" s="9"/>
      <c r="I874" s="9"/>
      <c r="J874" s="9"/>
      <c r="K874" s="9"/>
    </row>
    <row r="875" spans="1:11" hidden="1">
      <c r="A875" s="9"/>
      <c r="B875" s="9"/>
      <c r="C875" s="9"/>
      <c r="D875" s="9"/>
      <c r="E875" s="9"/>
      <c r="F875" s="9"/>
      <c r="G875" s="9"/>
      <c r="H875" s="9"/>
      <c r="I875" s="9"/>
      <c r="J875" s="9"/>
      <c r="K875" s="9"/>
    </row>
    <row r="876" spans="1:11" hidden="1">
      <c r="A876" s="9"/>
      <c r="B876" s="9"/>
      <c r="C876" s="9"/>
      <c r="D876" s="9"/>
      <c r="E876" s="9"/>
      <c r="F876" s="9"/>
      <c r="G876" s="9"/>
      <c r="H876" s="9"/>
      <c r="I876" s="9"/>
      <c r="J876" s="9"/>
      <c r="K876" s="9"/>
    </row>
    <row r="877" spans="1:11" hidden="1">
      <c r="A877" s="9"/>
      <c r="B877" s="9"/>
      <c r="C877" s="9"/>
      <c r="D877" s="9"/>
      <c r="E877" s="9"/>
      <c r="F877" s="9"/>
      <c r="G877" s="9"/>
      <c r="H877" s="9"/>
      <c r="I877" s="9"/>
      <c r="J877" s="9"/>
      <c r="K877" s="9"/>
    </row>
    <row r="878" spans="1:11" hidden="1">
      <c r="A878" s="9"/>
      <c r="B878" s="9"/>
      <c r="C878" s="9"/>
      <c r="D878" s="9"/>
      <c r="E878" s="9"/>
      <c r="F878" s="9"/>
      <c r="G878" s="9"/>
      <c r="H878" s="9"/>
      <c r="I878" s="9"/>
      <c r="J878" s="9"/>
      <c r="K878" s="9"/>
    </row>
    <row r="879" spans="1:11" hidden="1">
      <c r="A879" s="9"/>
      <c r="B879" s="9"/>
      <c r="C879" s="9"/>
      <c r="D879" s="9"/>
      <c r="E879" s="9"/>
      <c r="F879" s="9"/>
      <c r="G879" s="9"/>
      <c r="H879" s="9"/>
      <c r="I879" s="9"/>
      <c r="J879" s="9"/>
      <c r="K879" s="9"/>
    </row>
    <row r="880" spans="1:11" hidden="1">
      <c r="A880" s="9"/>
      <c r="B880" s="9"/>
      <c r="C880" s="9"/>
      <c r="D880" s="9"/>
      <c r="E880" s="9"/>
      <c r="F880" s="9"/>
      <c r="G880" s="9"/>
      <c r="H880" s="9"/>
      <c r="I880" s="9"/>
      <c r="J880" s="9"/>
      <c r="K880" s="9"/>
    </row>
    <row r="881" spans="1:11" hidden="1">
      <c r="A881" s="9"/>
      <c r="B881" s="9"/>
      <c r="C881" s="9"/>
      <c r="D881" s="9"/>
      <c r="E881" s="9"/>
      <c r="F881" s="9"/>
      <c r="G881" s="9"/>
      <c r="H881" s="9"/>
      <c r="I881" s="9"/>
      <c r="J881" s="9"/>
      <c r="K881" s="9"/>
    </row>
    <row r="882" spans="1:11" hidden="1">
      <c r="A882" s="9"/>
      <c r="B882" s="9"/>
      <c r="C882" s="9"/>
      <c r="D882" s="9"/>
      <c r="E882" s="9"/>
      <c r="F882" s="9"/>
      <c r="G882" s="9"/>
      <c r="H882" s="9"/>
      <c r="I882" s="9"/>
      <c r="J882" s="9"/>
      <c r="K882" s="9"/>
    </row>
    <row r="883" spans="1:11" hidden="1">
      <c r="A883" s="9"/>
      <c r="B883" s="9"/>
      <c r="C883" s="9"/>
      <c r="D883" s="9"/>
      <c r="E883" s="9"/>
      <c r="F883" s="9"/>
      <c r="G883" s="9"/>
      <c r="H883" s="9"/>
      <c r="I883" s="9"/>
      <c r="J883" s="9"/>
      <c r="K883" s="9"/>
    </row>
    <row r="884" spans="1:11" hidden="1">
      <c r="A884" s="9"/>
      <c r="B884" s="9"/>
      <c r="C884" s="9"/>
      <c r="D884" s="9"/>
      <c r="E884" s="9"/>
      <c r="F884" s="9"/>
      <c r="G884" s="9"/>
      <c r="H884" s="9"/>
      <c r="I884" s="9"/>
      <c r="J884" s="9"/>
      <c r="K884" s="9"/>
    </row>
    <row r="885" spans="1:11" hidden="1">
      <c r="A885" s="9"/>
      <c r="B885" s="9"/>
      <c r="C885" s="9"/>
      <c r="D885" s="9"/>
      <c r="E885" s="9"/>
      <c r="F885" s="9"/>
      <c r="G885" s="9"/>
      <c r="H885" s="9"/>
      <c r="I885" s="9"/>
      <c r="J885" s="9"/>
      <c r="K885" s="9"/>
    </row>
    <row r="886" spans="1:11" hidden="1">
      <c r="A886" s="9"/>
      <c r="B886" s="9"/>
      <c r="C886" s="9"/>
      <c r="D886" s="9"/>
      <c r="E886" s="9"/>
      <c r="F886" s="9"/>
      <c r="G886" s="9"/>
      <c r="H886" s="9"/>
      <c r="I886" s="9"/>
      <c r="J886" s="9"/>
      <c r="K886" s="9"/>
    </row>
    <row r="887" spans="1:11" hidden="1">
      <c r="A887" s="9"/>
      <c r="B887" s="9"/>
      <c r="C887" s="9"/>
      <c r="D887" s="9"/>
      <c r="E887" s="9"/>
      <c r="F887" s="9"/>
      <c r="G887" s="9"/>
      <c r="H887" s="9"/>
      <c r="I887" s="9"/>
      <c r="J887" s="9"/>
      <c r="K887" s="9"/>
    </row>
    <row r="888" spans="1:11" hidden="1">
      <c r="A888" s="9"/>
      <c r="B888" s="9"/>
      <c r="C888" s="9"/>
      <c r="D888" s="9"/>
      <c r="E888" s="9"/>
      <c r="F888" s="9"/>
      <c r="G888" s="9"/>
      <c r="H888" s="9"/>
      <c r="I888" s="9"/>
      <c r="J888" s="9"/>
      <c r="K888" s="9"/>
    </row>
    <row r="889" spans="1:11" hidden="1">
      <c r="A889" s="9"/>
      <c r="B889" s="9"/>
      <c r="C889" s="9"/>
      <c r="D889" s="9"/>
      <c r="E889" s="9"/>
      <c r="F889" s="9"/>
      <c r="G889" s="9"/>
      <c r="H889" s="9"/>
      <c r="I889" s="9"/>
      <c r="J889" s="9"/>
      <c r="K889" s="9"/>
    </row>
    <row r="890" spans="1:11" hidden="1">
      <c r="A890" s="9"/>
      <c r="B890" s="9"/>
      <c r="C890" s="9"/>
      <c r="D890" s="9"/>
      <c r="E890" s="9"/>
      <c r="F890" s="9"/>
      <c r="G890" s="9"/>
      <c r="H890" s="9"/>
      <c r="I890" s="9"/>
      <c r="J890" s="9"/>
      <c r="K890" s="9"/>
    </row>
    <row r="891" spans="1:11" hidden="1">
      <c r="A891" s="9"/>
      <c r="B891" s="9"/>
      <c r="C891" s="9"/>
      <c r="D891" s="9"/>
      <c r="E891" s="9"/>
      <c r="F891" s="9"/>
      <c r="G891" s="9"/>
      <c r="H891" s="9"/>
      <c r="I891" s="9"/>
      <c r="J891" s="9"/>
      <c r="K891" s="9"/>
    </row>
    <row r="892" spans="1:11" hidden="1">
      <c r="A892" s="9"/>
      <c r="B892" s="9"/>
      <c r="C892" s="9"/>
      <c r="D892" s="9"/>
      <c r="E892" s="9"/>
      <c r="F892" s="9"/>
      <c r="G892" s="9"/>
      <c r="H892" s="9"/>
      <c r="I892" s="9"/>
      <c r="J892" s="9"/>
      <c r="K892" s="9"/>
    </row>
    <row r="893" spans="1:11" hidden="1">
      <c r="A893" s="9"/>
      <c r="B893" s="9"/>
      <c r="C893" s="9"/>
      <c r="D893" s="9"/>
      <c r="E893" s="9"/>
      <c r="F893" s="9"/>
      <c r="G893" s="9"/>
      <c r="H893" s="9"/>
      <c r="I893" s="9"/>
      <c r="J893" s="9"/>
      <c r="K893" s="9"/>
    </row>
    <row r="894" spans="1:11" hidden="1">
      <c r="A894" s="9"/>
      <c r="B894" s="9"/>
      <c r="C894" s="9"/>
      <c r="D894" s="9"/>
      <c r="E894" s="9"/>
      <c r="F894" s="9"/>
      <c r="G894" s="9"/>
      <c r="H894" s="9"/>
      <c r="I894" s="9"/>
      <c r="J894" s="9"/>
      <c r="K894" s="9"/>
    </row>
    <row r="895" spans="1:11" hidden="1">
      <c r="A895" s="9"/>
      <c r="B895" s="9"/>
      <c r="C895" s="9"/>
      <c r="D895" s="9"/>
      <c r="E895" s="9"/>
      <c r="F895" s="9"/>
      <c r="G895" s="9"/>
      <c r="H895" s="9"/>
      <c r="I895" s="9"/>
      <c r="J895" s="9"/>
      <c r="K895" s="9"/>
    </row>
    <row r="896" spans="1:11" hidden="1">
      <c r="A896" s="9"/>
      <c r="B896" s="9"/>
      <c r="C896" s="9"/>
      <c r="D896" s="9"/>
      <c r="E896" s="9"/>
      <c r="F896" s="9"/>
      <c r="G896" s="9"/>
      <c r="H896" s="9"/>
      <c r="I896" s="9"/>
      <c r="J896" s="9"/>
      <c r="K896" s="9"/>
    </row>
    <row r="897" spans="1:11" hidden="1">
      <c r="A897" s="9"/>
      <c r="B897" s="9"/>
      <c r="C897" s="9"/>
      <c r="D897" s="9"/>
      <c r="E897" s="9"/>
      <c r="F897" s="9"/>
      <c r="G897" s="9"/>
      <c r="H897" s="9"/>
      <c r="I897" s="9"/>
      <c r="J897" s="9"/>
      <c r="K897" s="9"/>
    </row>
    <row r="898" spans="1:11" hidden="1">
      <c r="A898" s="9"/>
      <c r="B898" s="9"/>
      <c r="C898" s="9"/>
      <c r="D898" s="9"/>
      <c r="E898" s="9"/>
      <c r="F898" s="9"/>
      <c r="G898" s="9"/>
      <c r="H898" s="9"/>
      <c r="I898" s="9"/>
      <c r="J898" s="9"/>
      <c r="K898" s="9"/>
    </row>
    <row r="899" spans="1:11" hidden="1">
      <c r="A899" s="9"/>
      <c r="B899" s="9"/>
      <c r="C899" s="9"/>
      <c r="D899" s="9"/>
      <c r="E899" s="9"/>
      <c r="F899" s="9"/>
      <c r="G899" s="9"/>
      <c r="H899" s="9"/>
      <c r="I899" s="9"/>
      <c r="J899" s="9"/>
      <c r="K899" s="9"/>
    </row>
    <row r="900" spans="1:11" hidden="1">
      <c r="A900" s="9"/>
      <c r="B900" s="9"/>
      <c r="C900" s="9"/>
      <c r="D900" s="9"/>
      <c r="E900" s="9"/>
      <c r="F900" s="9"/>
      <c r="G900" s="9"/>
      <c r="H900" s="9"/>
      <c r="I900" s="9"/>
      <c r="J900" s="9"/>
      <c r="K900" s="9"/>
    </row>
    <row r="901" spans="1:11" hidden="1">
      <c r="A901" s="9"/>
      <c r="B901" s="9"/>
      <c r="C901" s="9"/>
      <c r="D901" s="9"/>
      <c r="E901" s="9"/>
      <c r="F901" s="9"/>
      <c r="G901" s="9"/>
      <c r="H901" s="9"/>
      <c r="I901" s="9"/>
      <c r="J901" s="9"/>
      <c r="K901" s="9"/>
    </row>
    <row r="902" spans="1:11" hidden="1">
      <c r="A902" s="9"/>
      <c r="B902" s="9"/>
      <c r="C902" s="9"/>
      <c r="D902" s="9"/>
      <c r="E902" s="9"/>
      <c r="F902" s="9"/>
      <c r="G902" s="9"/>
      <c r="H902" s="9"/>
      <c r="I902" s="9"/>
      <c r="J902" s="9"/>
      <c r="K902" s="9"/>
    </row>
    <row r="903" spans="1:11" hidden="1">
      <c r="A903" s="9"/>
      <c r="B903" s="9"/>
      <c r="C903" s="9"/>
      <c r="D903" s="9"/>
      <c r="E903" s="9"/>
      <c r="F903" s="9"/>
      <c r="G903" s="9"/>
      <c r="H903" s="9"/>
      <c r="I903" s="9"/>
      <c r="J903" s="9"/>
      <c r="K903" s="9"/>
    </row>
    <row r="904" spans="1:11" hidden="1">
      <c r="A904" s="9"/>
      <c r="B904" s="9"/>
      <c r="C904" s="9"/>
      <c r="D904" s="9"/>
      <c r="E904" s="9"/>
      <c r="F904" s="9"/>
      <c r="G904" s="9"/>
      <c r="H904" s="9"/>
      <c r="I904" s="9"/>
      <c r="J904" s="9"/>
      <c r="K904" s="9"/>
    </row>
    <row r="905" spans="1:11" hidden="1">
      <c r="A905" s="9"/>
      <c r="B905" s="9"/>
      <c r="C905" s="9"/>
      <c r="D905" s="9"/>
      <c r="E905" s="9"/>
      <c r="F905" s="9"/>
      <c r="G905" s="9"/>
      <c r="H905" s="9"/>
      <c r="I905" s="9"/>
      <c r="J905" s="9"/>
      <c r="K905" s="9"/>
    </row>
    <row r="906" spans="1:11" hidden="1">
      <c r="A906" s="9"/>
      <c r="B906" s="9"/>
      <c r="C906" s="9"/>
      <c r="D906" s="9"/>
      <c r="E906" s="9"/>
      <c r="F906" s="9"/>
      <c r="G906" s="9"/>
      <c r="H906" s="9"/>
      <c r="I906" s="9"/>
      <c r="J906" s="9"/>
      <c r="K906" s="9"/>
    </row>
    <row r="907" spans="1:11" hidden="1">
      <c r="A907" s="9"/>
      <c r="B907" s="9"/>
      <c r="C907" s="9"/>
      <c r="D907" s="9"/>
      <c r="E907" s="9"/>
      <c r="F907" s="9"/>
      <c r="G907" s="9"/>
      <c r="H907" s="9"/>
      <c r="I907" s="9"/>
      <c r="J907" s="9"/>
      <c r="K907" s="9"/>
    </row>
    <row r="908" spans="1:11" hidden="1">
      <c r="A908" s="9"/>
      <c r="B908" s="9"/>
      <c r="C908" s="9"/>
      <c r="D908" s="9"/>
      <c r="E908" s="9"/>
      <c r="F908" s="9"/>
      <c r="G908" s="9"/>
      <c r="H908" s="9"/>
      <c r="I908" s="9"/>
      <c r="J908" s="9"/>
      <c r="K908" s="9"/>
    </row>
    <row r="909" spans="1:11" hidden="1">
      <c r="A909" s="9"/>
      <c r="B909" s="9"/>
      <c r="C909" s="9"/>
      <c r="D909" s="9"/>
      <c r="E909" s="9"/>
      <c r="F909" s="9"/>
      <c r="G909" s="9"/>
      <c r="H909" s="9"/>
      <c r="I909" s="9"/>
      <c r="J909" s="9"/>
      <c r="K909" s="9"/>
    </row>
    <row r="910" spans="1:11" hidden="1">
      <c r="A910" s="9"/>
      <c r="B910" s="9"/>
      <c r="C910" s="9"/>
      <c r="D910" s="9"/>
      <c r="E910" s="9"/>
      <c r="F910" s="9"/>
      <c r="G910" s="9"/>
      <c r="H910" s="9"/>
      <c r="I910" s="9"/>
      <c r="J910" s="9"/>
      <c r="K910" s="9"/>
    </row>
    <row r="911" spans="1:11" hidden="1">
      <c r="A911" s="9"/>
      <c r="B911" s="9"/>
      <c r="C911" s="9"/>
      <c r="D911" s="9"/>
      <c r="E911" s="9"/>
      <c r="F911" s="9"/>
      <c r="G911" s="9"/>
      <c r="H911" s="9"/>
      <c r="I911" s="9"/>
      <c r="J911" s="9"/>
      <c r="K911" s="9"/>
    </row>
    <row r="912" spans="1:11" hidden="1">
      <c r="A912" s="9"/>
      <c r="B912" s="9"/>
      <c r="C912" s="9"/>
      <c r="D912" s="9"/>
      <c r="E912" s="9"/>
      <c r="F912" s="9"/>
      <c r="G912" s="9"/>
      <c r="H912" s="9"/>
      <c r="I912" s="9"/>
      <c r="J912" s="9"/>
      <c r="K912" s="9"/>
    </row>
    <row r="913" spans="1:11" hidden="1">
      <c r="A913" s="9"/>
      <c r="B913" s="9"/>
      <c r="C913" s="9"/>
      <c r="D913" s="9"/>
      <c r="E913" s="9"/>
      <c r="F913" s="9"/>
      <c r="G913" s="9"/>
      <c r="H913" s="9"/>
      <c r="I913" s="9"/>
      <c r="J913" s="9"/>
      <c r="K913" s="9"/>
    </row>
    <row r="914" spans="1:11" hidden="1">
      <c r="A914" s="9"/>
      <c r="B914" s="9"/>
      <c r="C914" s="9"/>
      <c r="D914" s="9"/>
      <c r="E914" s="9"/>
      <c r="F914" s="9"/>
      <c r="G914" s="9"/>
      <c r="H914" s="9"/>
      <c r="I914" s="9"/>
      <c r="J914" s="9"/>
      <c r="K914" s="9"/>
    </row>
    <row r="915" spans="1:11" hidden="1">
      <c r="A915" s="9"/>
      <c r="B915" s="9"/>
      <c r="C915" s="9"/>
      <c r="D915" s="9"/>
      <c r="E915" s="9"/>
      <c r="F915" s="9"/>
      <c r="G915" s="9"/>
      <c r="H915" s="9"/>
      <c r="I915" s="9"/>
      <c r="J915" s="9"/>
      <c r="K915" s="9"/>
    </row>
    <row r="916" spans="1:11" hidden="1">
      <c r="A916" s="9"/>
      <c r="B916" s="9"/>
      <c r="C916" s="9"/>
      <c r="D916" s="9"/>
      <c r="E916" s="9"/>
      <c r="F916" s="9"/>
      <c r="G916" s="9"/>
      <c r="H916" s="9"/>
      <c r="I916" s="9"/>
      <c r="J916" s="9"/>
      <c r="K916" s="9"/>
    </row>
    <row r="917" spans="1:11" hidden="1">
      <c r="A917" s="9"/>
      <c r="B917" s="9"/>
      <c r="C917" s="9"/>
      <c r="D917" s="9"/>
      <c r="E917" s="9"/>
      <c r="F917" s="9"/>
      <c r="G917" s="9"/>
      <c r="H917" s="9"/>
      <c r="I917" s="9"/>
      <c r="J917" s="9"/>
      <c r="K917" s="9"/>
    </row>
    <row r="918" spans="1:11" hidden="1">
      <c r="A918" s="9"/>
      <c r="B918" s="9"/>
      <c r="C918" s="9"/>
      <c r="D918" s="9"/>
      <c r="E918" s="9"/>
      <c r="F918" s="9"/>
      <c r="G918" s="9"/>
      <c r="H918" s="9"/>
      <c r="I918" s="9"/>
      <c r="J918" s="9"/>
      <c r="K918" s="9"/>
    </row>
    <row r="919" spans="1:11" hidden="1">
      <c r="A919" s="9"/>
      <c r="B919" s="9"/>
      <c r="C919" s="9"/>
      <c r="D919" s="9"/>
      <c r="E919" s="9"/>
      <c r="F919" s="9"/>
      <c r="G919" s="9"/>
      <c r="H919" s="9"/>
      <c r="I919" s="9"/>
      <c r="J919" s="9"/>
      <c r="K919" s="9"/>
    </row>
    <row r="920" spans="1:11" hidden="1">
      <c r="A920" s="9"/>
      <c r="B920" s="9"/>
      <c r="C920" s="9"/>
      <c r="D920" s="9"/>
      <c r="E920" s="9"/>
      <c r="F920" s="9"/>
      <c r="G920" s="9"/>
      <c r="H920" s="9"/>
      <c r="I920" s="9"/>
      <c r="J920" s="9"/>
      <c r="K920" s="9"/>
    </row>
    <row r="921" spans="1:11" hidden="1">
      <c r="A921" s="9"/>
      <c r="B921" s="9"/>
      <c r="C921" s="9"/>
      <c r="D921" s="9"/>
      <c r="E921" s="9"/>
      <c r="F921" s="9"/>
      <c r="G921" s="9"/>
      <c r="H921" s="9"/>
      <c r="I921" s="9"/>
      <c r="J921" s="9"/>
      <c r="K921" s="9"/>
    </row>
    <row r="922" spans="1:11" hidden="1">
      <c r="A922" s="9"/>
      <c r="B922" s="9"/>
      <c r="C922" s="9"/>
      <c r="D922" s="9"/>
      <c r="E922" s="9"/>
      <c r="F922" s="9"/>
      <c r="G922" s="9"/>
      <c r="H922" s="9"/>
      <c r="I922" s="9"/>
      <c r="J922" s="9"/>
      <c r="K922" s="9"/>
    </row>
    <row r="923" spans="1:11" hidden="1">
      <c r="A923" s="9"/>
      <c r="B923" s="9"/>
      <c r="C923" s="9"/>
      <c r="D923" s="9"/>
      <c r="E923" s="9"/>
      <c r="F923" s="9"/>
      <c r="G923" s="9"/>
      <c r="H923" s="9"/>
      <c r="I923" s="9"/>
      <c r="J923" s="9"/>
      <c r="K923" s="9"/>
    </row>
    <row r="924" spans="1:11" hidden="1">
      <c r="A924" s="9"/>
      <c r="B924" s="9"/>
      <c r="C924" s="9"/>
      <c r="D924" s="9"/>
      <c r="E924" s="9"/>
      <c r="F924" s="9"/>
      <c r="G924" s="9"/>
      <c r="H924" s="9"/>
      <c r="I924" s="9"/>
      <c r="J924" s="9"/>
      <c r="K924" s="9"/>
    </row>
    <row r="925" spans="1:11" hidden="1">
      <c r="A925" s="9"/>
      <c r="B925" s="9"/>
      <c r="C925" s="9"/>
      <c r="D925" s="9"/>
      <c r="E925" s="9"/>
      <c r="F925" s="9"/>
      <c r="G925" s="9"/>
      <c r="H925" s="9"/>
      <c r="I925" s="9"/>
      <c r="J925" s="9"/>
      <c r="K925" s="9"/>
    </row>
    <row r="926" spans="1:11" hidden="1">
      <c r="A926" s="9"/>
      <c r="B926" s="9"/>
      <c r="C926" s="9"/>
      <c r="D926" s="9"/>
      <c r="E926" s="9"/>
      <c r="F926" s="9"/>
      <c r="G926" s="9"/>
      <c r="H926" s="9"/>
      <c r="I926" s="9"/>
      <c r="J926" s="9"/>
      <c r="K926" s="9"/>
    </row>
    <row r="927" spans="1:11" hidden="1">
      <c r="A927" s="9"/>
      <c r="B927" s="9"/>
      <c r="C927" s="9"/>
      <c r="D927" s="9"/>
      <c r="E927" s="9"/>
      <c r="F927" s="9"/>
      <c r="G927" s="9"/>
      <c r="H927" s="9"/>
      <c r="I927" s="9"/>
      <c r="J927" s="9"/>
      <c r="K927" s="9"/>
    </row>
    <row r="928" spans="1:11" hidden="1">
      <c r="A928" s="9"/>
      <c r="B928" s="9"/>
      <c r="C928" s="9"/>
      <c r="D928" s="9"/>
      <c r="E928" s="9"/>
      <c r="F928" s="9"/>
      <c r="G928" s="9"/>
      <c r="H928" s="9"/>
      <c r="I928" s="9"/>
      <c r="J928" s="9"/>
      <c r="K928" s="9"/>
    </row>
    <row r="929" spans="1:11" hidden="1">
      <c r="A929" s="9"/>
      <c r="B929" s="9"/>
      <c r="C929" s="9"/>
      <c r="D929" s="9"/>
      <c r="E929" s="9"/>
      <c r="F929" s="9"/>
      <c r="G929" s="9"/>
      <c r="H929" s="9"/>
      <c r="I929" s="9"/>
      <c r="J929" s="9"/>
      <c r="K929" s="9"/>
    </row>
    <row r="930" spans="1:11" hidden="1">
      <c r="A930" s="9"/>
      <c r="B930" s="9"/>
      <c r="C930" s="9"/>
      <c r="D930" s="9"/>
      <c r="E930" s="9"/>
      <c r="F930" s="9"/>
      <c r="G930" s="9"/>
      <c r="H930" s="9"/>
      <c r="I930" s="9"/>
      <c r="J930" s="9"/>
      <c r="K930" s="9"/>
    </row>
    <row r="931" spans="1:11" hidden="1">
      <c r="A931" s="9"/>
      <c r="B931" s="9"/>
      <c r="C931" s="9"/>
      <c r="D931" s="9"/>
      <c r="E931" s="9"/>
      <c r="F931" s="9"/>
      <c r="G931" s="9"/>
      <c r="H931" s="9"/>
      <c r="I931" s="9"/>
      <c r="J931" s="9"/>
      <c r="K931" s="9"/>
    </row>
    <row r="932" spans="1:11" hidden="1">
      <c r="A932" s="9"/>
      <c r="B932" s="9"/>
      <c r="C932" s="9"/>
      <c r="D932" s="9"/>
      <c r="E932" s="9"/>
      <c r="F932" s="9"/>
      <c r="G932" s="9"/>
      <c r="H932" s="9"/>
      <c r="I932" s="9"/>
      <c r="J932" s="9"/>
      <c r="K932" s="9"/>
    </row>
    <row r="933" spans="1:11" hidden="1">
      <c r="A933" s="9"/>
      <c r="B933" s="9"/>
      <c r="C933" s="9"/>
      <c r="D933" s="9"/>
      <c r="E933" s="9"/>
      <c r="F933" s="9"/>
      <c r="G933" s="9"/>
      <c r="H933" s="9"/>
      <c r="I933" s="9"/>
      <c r="J933" s="9"/>
      <c r="K933" s="9"/>
    </row>
    <row r="934" spans="1:11" hidden="1">
      <c r="A934" s="9"/>
      <c r="B934" s="9"/>
      <c r="C934" s="9"/>
      <c r="D934" s="9"/>
      <c r="E934" s="9"/>
      <c r="F934" s="9"/>
      <c r="G934" s="9"/>
      <c r="H934" s="9"/>
      <c r="I934" s="9"/>
      <c r="J934" s="9"/>
      <c r="K934" s="9"/>
    </row>
    <row r="935" spans="1:11" hidden="1">
      <c r="A935" s="9"/>
      <c r="B935" s="9"/>
      <c r="C935" s="9"/>
      <c r="D935" s="9"/>
      <c r="E935" s="9"/>
      <c r="F935" s="9"/>
      <c r="G935" s="9"/>
      <c r="H935" s="9"/>
      <c r="I935" s="9"/>
      <c r="J935" s="9"/>
      <c r="K935" s="9"/>
    </row>
    <row r="936" spans="1:11" hidden="1">
      <c r="A936" s="9"/>
      <c r="B936" s="9"/>
      <c r="C936" s="9"/>
      <c r="D936" s="9"/>
      <c r="E936" s="9"/>
      <c r="F936" s="9"/>
      <c r="G936" s="9"/>
      <c r="H936" s="9"/>
      <c r="I936" s="9"/>
      <c r="J936" s="9"/>
      <c r="K936" s="9"/>
    </row>
    <row r="937" spans="1:11" hidden="1">
      <c r="A937" s="9"/>
      <c r="B937" s="9"/>
      <c r="C937" s="9"/>
      <c r="D937" s="9"/>
      <c r="E937" s="9"/>
      <c r="F937" s="9"/>
      <c r="G937" s="9"/>
      <c r="H937" s="9"/>
      <c r="I937" s="9"/>
      <c r="J937" s="9"/>
      <c r="K937" s="9"/>
    </row>
    <row r="938" spans="1:11" hidden="1">
      <c r="A938" s="9"/>
      <c r="B938" s="9"/>
      <c r="C938" s="9"/>
      <c r="D938" s="9"/>
      <c r="E938" s="9"/>
      <c r="F938" s="9"/>
      <c r="G938" s="9"/>
      <c r="H938" s="9"/>
      <c r="I938" s="9"/>
      <c r="J938" s="9"/>
      <c r="K938" s="9"/>
    </row>
    <row r="939" spans="1:11" hidden="1">
      <c r="A939" s="9"/>
      <c r="B939" s="9"/>
      <c r="C939" s="9"/>
      <c r="D939" s="9"/>
      <c r="E939" s="9"/>
      <c r="F939" s="9"/>
      <c r="G939" s="9"/>
      <c r="H939" s="9"/>
      <c r="I939" s="9"/>
      <c r="J939" s="9"/>
      <c r="K939" s="9"/>
    </row>
    <row r="940" spans="1:11" hidden="1">
      <c r="A940" s="9"/>
      <c r="B940" s="9"/>
      <c r="C940" s="9"/>
      <c r="D940" s="9"/>
      <c r="E940" s="9"/>
      <c r="F940" s="9"/>
      <c r="G940" s="9"/>
      <c r="H940" s="9"/>
      <c r="I940" s="9"/>
      <c r="J940" s="9"/>
      <c r="K940" s="9"/>
    </row>
    <row r="941" spans="1:11" hidden="1">
      <c r="A941" s="9"/>
      <c r="B941" s="9"/>
      <c r="C941" s="9"/>
      <c r="D941" s="9"/>
      <c r="E941" s="9"/>
      <c r="F941" s="9"/>
      <c r="G941" s="9"/>
      <c r="H941" s="9"/>
      <c r="I941" s="9"/>
      <c r="J941" s="9"/>
      <c r="K941" s="9"/>
    </row>
    <row r="942" spans="1:11" hidden="1">
      <c r="A942" s="9"/>
      <c r="B942" s="9"/>
      <c r="C942" s="9"/>
      <c r="D942" s="9"/>
      <c r="E942" s="9"/>
      <c r="F942" s="9"/>
      <c r="G942" s="9"/>
      <c r="H942" s="9"/>
      <c r="I942" s="9"/>
      <c r="J942" s="9"/>
      <c r="K942" s="9"/>
    </row>
    <row r="943" spans="1:11" hidden="1">
      <c r="A943" s="9"/>
      <c r="B943" s="9"/>
      <c r="C943" s="9"/>
      <c r="D943" s="9"/>
      <c r="E943" s="9"/>
      <c r="F943" s="9"/>
      <c r="G943" s="9"/>
      <c r="H943" s="9"/>
      <c r="I943" s="9"/>
      <c r="J943" s="9"/>
      <c r="K943" s="9"/>
    </row>
    <row r="944" spans="1:11" hidden="1">
      <c r="A944" s="9"/>
      <c r="B944" s="9"/>
      <c r="C944" s="9"/>
      <c r="D944" s="9"/>
      <c r="E944" s="9"/>
      <c r="F944" s="9"/>
      <c r="G944" s="9"/>
      <c r="H944" s="9"/>
      <c r="I944" s="9"/>
      <c r="J944" s="9"/>
      <c r="K944" s="9"/>
    </row>
    <row r="945" spans="1:11" hidden="1">
      <c r="A945" s="9"/>
      <c r="B945" s="9"/>
      <c r="C945" s="9"/>
      <c r="D945" s="9"/>
      <c r="E945" s="9"/>
      <c r="F945" s="9"/>
      <c r="G945" s="9"/>
      <c r="H945" s="9"/>
      <c r="I945" s="9"/>
      <c r="J945" s="9"/>
      <c r="K945" s="9"/>
    </row>
    <row r="946" spans="1:11" hidden="1">
      <c r="A946" s="9"/>
      <c r="B946" s="9"/>
      <c r="C946" s="9"/>
      <c r="D946" s="9"/>
      <c r="E946" s="9"/>
      <c r="F946" s="9"/>
      <c r="G946" s="9"/>
      <c r="H946" s="9"/>
      <c r="I946" s="9"/>
      <c r="J946" s="9"/>
      <c r="K946" s="9"/>
    </row>
    <row r="947" spans="1:11" hidden="1">
      <c r="A947" s="9"/>
      <c r="B947" s="9"/>
      <c r="C947" s="9"/>
      <c r="D947" s="9"/>
      <c r="E947" s="9"/>
      <c r="F947" s="9"/>
      <c r="G947" s="9"/>
      <c r="H947" s="9"/>
      <c r="I947" s="9"/>
      <c r="J947" s="9"/>
      <c r="K947" s="9"/>
    </row>
    <row r="948" spans="1:11" hidden="1">
      <c r="A948" s="9"/>
      <c r="B948" s="9"/>
      <c r="C948" s="9"/>
      <c r="D948" s="9"/>
      <c r="E948" s="9"/>
      <c r="F948" s="9"/>
      <c r="G948" s="9"/>
      <c r="H948" s="9"/>
      <c r="I948" s="9"/>
      <c r="J948" s="9"/>
      <c r="K948" s="9"/>
    </row>
    <row r="949" spans="1:11" hidden="1">
      <c r="A949" s="9"/>
      <c r="B949" s="9"/>
      <c r="C949" s="9"/>
      <c r="D949" s="9"/>
      <c r="E949" s="9"/>
      <c r="F949" s="9"/>
      <c r="G949" s="9"/>
      <c r="H949" s="9"/>
      <c r="I949" s="9"/>
      <c r="J949" s="9"/>
      <c r="K949" s="9"/>
    </row>
    <row r="950" spans="1:11" hidden="1">
      <c r="A950" s="9"/>
      <c r="B950" s="9"/>
      <c r="C950" s="9"/>
      <c r="D950" s="9"/>
      <c r="E950" s="9"/>
      <c r="F950" s="9"/>
      <c r="G950" s="9"/>
      <c r="H950" s="9"/>
      <c r="I950" s="9"/>
      <c r="J950" s="9"/>
      <c r="K950" s="9"/>
    </row>
    <row r="951" spans="1:11" hidden="1">
      <c r="A951" s="9"/>
      <c r="B951" s="9"/>
      <c r="C951" s="9"/>
      <c r="D951" s="9"/>
      <c r="E951" s="9"/>
      <c r="F951" s="9"/>
      <c r="G951" s="9"/>
      <c r="H951" s="9"/>
      <c r="I951" s="9"/>
      <c r="J951" s="9"/>
      <c r="K951" s="9"/>
    </row>
    <row r="952" spans="1:11" hidden="1">
      <c r="A952" s="9"/>
      <c r="B952" s="9"/>
      <c r="C952" s="9"/>
      <c r="D952" s="9"/>
      <c r="E952" s="9"/>
      <c r="F952" s="9"/>
      <c r="G952" s="9"/>
      <c r="H952" s="9"/>
      <c r="I952" s="9"/>
      <c r="J952" s="9"/>
      <c r="K952" s="9"/>
    </row>
    <row r="953" spans="1:11" hidden="1">
      <c r="A953" s="9"/>
      <c r="B953" s="9"/>
      <c r="C953" s="9"/>
      <c r="D953" s="9"/>
      <c r="E953" s="9"/>
      <c r="F953" s="9"/>
      <c r="G953" s="9"/>
      <c r="H953" s="9"/>
      <c r="I953" s="9"/>
      <c r="J953" s="9"/>
      <c r="K953" s="9"/>
    </row>
    <row r="954" spans="1:11" hidden="1">
      <c r="A954" s="9"/>
      <c r="B954" s="9"/>
      <c r="C954" s="9"/>
      <c r="D954" s="9"/>
      <c r="E954" s="9"/>
      <c r="F954" s="9"/>
      <c r="G954" s="9"/>
      <c r="H954" s="9"/>
      <c r="I954" s="9"/>
      <c r="J954" s="9"/>
      <c r="K954" s="9"/>
    </row>
    <row r="955" spans="1:11" hidden="1">
      <c r="A955" s="9"/>
      <c r="B955" s="9"/>
      <c r="C955" s="9"/>
      <c r="D955" s="9"/>
      <c r="E955" s="9"/>
      <c r="F955" s="9"/>
      <c r="G955" s="9"/>
      <c r="H955" s="9"/>
      <c r="I955" s="9"/>
      <c r="J955" s="9"/>
      <c r="K955" s="9"/>
    </row>
    <row r="956" spans="1:11" hidden="1">
      <c r="A956" s="9"/>
      <c r="B956" s="9"/>
      <c r="C956" s="9"/>
      <c r="D956" s="9"/>
      <c r="E956" s="9"/>
      <c r="F956" s="9"/>
      <c r="G956" s="9"/>
      <c r="H956" s="9"/>
      <c r="I956" s="9"/>
      <c r="J956" s="9"/>
      <c r="K956" s="9"/>
    </row>
    <row r="957" spans="1:11" hidden="1">
      <c r="A957" s="9"/>
      <c r="B957" s="9"/>
      <c r="C957" s="9"/>
      <c r="D957" s="9"/>
      <c r="E957" s="9"/>
      <c r="F957" s="9"/>
      <c r="G957" s="9"/>
      <c r="H957" s="9"/>
      <c r="I957" s="9"/>
      <c r="J957" s="9"/>
      <c r="K957" s="9"/>
    </row>
    <row r="958" spans="1:11" hidden="1">
      <c r="A958" s="9"/>
      <c r="B958" s="9"/>
      <c r="C958" s="9"/>
      <c r="D958" s="9"/>
      <c r="E958" s="9"/>
      <c r="F958" s="9"/>
      <c r="G958" s="9"/>
      <c r="H958" s="9"/>
      <c r="I958" s="9"/>
      <c r="J958" s="9"/>
      <c r="K958" s="9"/>
    </row>
    <row r="959" spans="1:11" hidden="1">
      <c r="A959" s="9"/>
      <c r="B959" s="9"/>
      <c r="C959" s="9"/>
      <c r="D959" s="9"/>
      <c r="E959" s="9"/>
      <c r="F959" s="9"/>
      <c r="G959" s="9"/>
      <c r="H959" s="9"/>
      <c r="I959" s="9"/>
      <c r="J959" s="9"/>
      <c r="K959" s="9"/>
    </row>
    <row r="960" spans="1:11" hidden="1">
      <c r="A960" s="9"/>
      <c r="B960" s="9"/>
      <c r="C960" s="9"/>
      <c r="D960" s="9"/>
      <c r="E960" s="9"/>
      <c r="F960" s="9"/>
      <c r="G960" s="9"/>
      <c r="H960" s="9"/>
      <c r="I960" s="9"/>
      <c r="J960" s="9"/>
      <c r="K960" s="9"/>
    </row>
    <row r="961" spans="1:11" hidden="1">
      <c r="A961" s="9"/>
      <c r="B961" s="9"/>
      <c r="C961" s="9"/>
      <c r="D961" s="9"/>
      <c r="E961" s="9"/>
      <c r="F961" s="9"/>
      <c r="G961" s="9"/>
      <c r="H961" s="9"/>
      <c r="I961" s="9"/>
      <c r="J961" s="9"/>
      <c r="K961" s="9"/>
    </row>
    <row r="962" spans="1:11" hidden="1">
      <c r="A962" s="9"/>
      <c r="B962" s="9"/>
      <c r="C962" s="9"/>
      <c r="D962" s="9"/>
      <c r="E962" s="9"/>
      <c r="F962" s="9"/>
      <c r="G962" s="9"/>
      <c r="H962" s="9"/>
      <c r="I962" s="9"/>
      <c r="J962" s="9"/>
      <c r="K962" s="9"/>
    </row>
    <row r="963" spans="1:11"/>
  </sheetData>
  <sheetProtection algorithmName="SHA-512" hashValue="Hw91h3w8r6RQaTOYENreyssjBGfVBWN1/FhBnGdLDlafoIGdzrCEwxSRXbLtsUos7Fo7kRvODmJD3zV6hVRnsQ==" saltValue="WsmwA2va8VHLdlq3drZ0Xw=="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pageSetUpPr fitToPage="1"/>
  </sheetPr>
  <dimension ref="A1:K112"/>
  <sheetViews>
    <sheetView showGridLines="0" showZeros="0" topLeftCell="A2" zoomScale="72" zoomScaleNormal="100" workbookViewId="0">
      <selection activeCell="A2" sqref="A2:D2"/>
    </sheetView>
  </sheetViews>
  <sheetFormatPr defaultColWidth="0" defaultRowHeight="0" customHeight="1" zeroHeight="1"/>
  <cols>
    <col min="1" max="1" width="8.296875" customWidth="1"/>
    <col min="2" max="2" width="55.09765625" style="1" customWidth="1"/>
    <col min="3" max="3" width="18.8984375" style="14" customWidth="1"/>
    <col min="4" max="4" width="42.59765625" style="15" customWidth="1"/>
    <col min="5" max="5" width="35.8984375" style="16" customWidth="1"/>
    <col min="6" max="6" width="30.69921875" style="1" customWidth="1"/>
    <col min="7" max="7" width="18.09765625" style="1" hidden="1" customWidth="1"/>
    <col min="8" max="9" width="18.09765625" style="44" hidden="1" customWidth="1"/>
    <col min="10" max="10" width="4.5" style="1" hidden="1" customWidth="1"/>
    <col min="11" max="11" width="6.59765625" style="1" hidden="1" customWidth="1"/>
    <col min="12" max="16384" width="6.59765625" hidden="1"/>
  </cols>
  <sheetData>
    <row r="1" spans="1:9" ht="0" hidden="1" customHeight="1">
      <c r="A1" t="s">
        <v>0</v>
      </c>
    </row>
    <row r="2" spans="1:9" ht="36" customHeight="1">
      <c r="A2" s="382" t="s">
        <v>49</v>
      </c>
      <c r="B2" s="382"/>
      <c r="C2" s="382"/>
      <c r="D2" s="382"/>
      <c r="E2" s="383" t="str">
        <f>'Auto Responses'!$A$36</f>
        <v>Version 4.02</v>
      </c>
      <c r="F2" s="383"/>
      <c r="I2" s="1"/>
    </row>
    <row r="3" spans="1:9" s="1" customFormat="1" ht="29.1" customHeight="1">
      <c r="A3" s="384" t="s">
        <v>2</v>
      </c>
      <c r="B3" s="385"/>
      <c r="C3" s="386">
        <f>'START HERE'!$C$3</f>
        <v>0</v>
      </c>
      <c r="D3" s="387"/>
      <c r="E3" s="387"/>
      <c r="F3" s="388"/>
      <c r="H3" s="44"/>
    </row>
    <row r="4" spans="1:9" s="1" customFormat="1" ht="36" customHeight="1">
      <c r="A4" s="389" t="s">
        <v>3</v>
      </c>
      <c r="B4" s="390"/>
      <c r="C4" s="390"/>
      <c r="D4" s="390"/>
      <c r="E4" s="390"/>
      <c r="F4" s="391"/>
      <c r="H4" s="44"/>
    </row>
    <row r="5" spans="1:9" s="1" customFormat="1" ht="19.5" customHeight="1">
      <c r="A5" s="378" t="str">
        <f>HLOOKUP($A$4,'Auto Responses'!$D$2:$D$8,2,0)&amp;""</f>
        <v>1. Complete the "Start Here" tab and review the "Required Questions" guidance to find the other sections are required for your product or service.</v>
      </c>
      <c r="B5" s="378"/>
      <c r="C5" s="378"/>
      <c r="D5" s="378"/>
      <c r="E5" s="378"/>
      <c r="F5" s="379"/>
      <c r="H5" s="44"/>
    </row>
    <row r="6" spans="1:9" s="1" customFormat="1" ht="19.5" customHeight="1">
      <c r="A6" s="380" t="str">
        <f>HLOOKUP($A$4,'Auto Responses'!$D$2:$D$8,3,0)&amp;""</f>
        <v>2. Complete the "Organization" tab and the applicable questions in each of the next 5 tabs (Product through Privacy) that apply, based on your answers to the "Required Questions."</v>
      </c>
      <c r="B6" s="380"/>
      <c r="C6" s="380"/>
      <c r="D6" s="380"/>
      <c r="E6" s="380"/>
      <c r="F6" s="381"/>
      <c r="H6" s="44"/>
    </row>
    <row r="7" spans="1:9" s="1" customFormat="1" ht="19.5" customHeight="1">
      <c r="A7" s="380" t="str">
        <f>HLOOKUP($A$4,'Auto Responses'!$D$2:$D$8,4,0)&amp;""</f>
        <v xml:space="preserve">3. Guidance in column E may change based on your answers to prompt details in "Additional Information." If leaving an answer blank, you must also state why in "Additional Information". </v>
      </c>
      <c r="B7" s="380"/>
      <c r="C7" s="380"/>
      <c r="D7" s="380"/>
      <c r="E7" s="380"/>
      <c r="F7" s="381"/>
      <c r="H7" s="44"/>
    </row>
    <row r="8" spans="1:9" s="1" customFormat="1" ht="19.5" customHeight="1">
      <c r="A8" s="380" t="str">
        <f>HLOOKUP($A$4,'Auto Responses'!$D$2:$D$8,5,0)&amp;""</f>
        <v>4. DO NOT complete any fields in the "Evaluation" sheets or the "Analyst Notes" column.</v>
      </c>
      <c r="B8" s="380"/>
      <c r="C8" s="380"/>
      <c r="D8" s="380"/>
      <c r="E8" s="380"/>
      <c r="F8" s="381"/>
      <c r="H8" s="44"/>
    </row>
    <row r="9" spans="1:9" s="1" customFormat="1" ht="19.5" customHeight="1">
      <c r="A9" s="392" t="str">
        <f>HLOOKUP($A$4,'Auto Responses'!$D$2:$D$8,6,0)&amp;""</f>
        <v>5. Return the completed file to institutions.</v>
      </c>
      <c r="B9" s="392"/>
      <c r="C9" s="392"/>
      <c r="D9" s="392"/>
      <c r="E9" s="392"/>
      <c r="F9" s="393"/>
      <c r="H9" s="44"/>
    </row>
    <row r="10" spans="1:9" s="1" customFormat="1" ht="19.5" customHeight="1">
      <c r="A10" s="394" t="str">
        <f>HLOOKUP($A$4,'Auto Responses'!$D$2:$D$8,7,0)&amp;""</f>
        <v>* Denotes critical questions. Critical questions are those deemed most important to institutions by higher education volunteers.</v>
      </c>
      <c r="B10" s="394"/>
      <c r="C10" s="394"/>
      <c r="D10" s="394"/>
      <c r="E10" s="394"/>
      <c r="F10" s="395"/>
      <c r="H10" s="44"/>
    </row>
    <row r="11" spans="1:9" s="279" customFormat="1" ht="19.5" customHeight="1">
      <c r="A11" s="396" t="str">
        <f>HLOOKUP($A$4,'Auto Responses'!$D$2:$D$9,8,0)&amp;""</f>
        <v>For full instructions, please visit educause.edu/HECVAT</v>
      </c>
      <c r="B11" s="396"/>
      <c r="C11" s="396"/>
      <c r="D11" s="396"/>
      <c r="E11" s="396"/>
      <c r="F11" s="397"/>
      <c r="H11" s="280"/>
    </row>
    <row r="12" spans="1:9" s="1" customFormat="1" ht="36" customHeight="1">
      <c r="A12" s="398" t="str">
        <f>VLOOKUP(LEFT($A13,4),'Auto Responses'!$N$4:$O$38,2,0)&amp;""</f>
        <v xml:space="preserve"> General Information</v>
      </c>
      <c r="B12" s="399"/>
      <c r="C12" s="400" t="s">
        <v>22</v>
      </c>
      <c r="D12" s="401"/>
      <c r="E12" s="401"/>
      <c r="F12" s="402"/>
      <c r="H12" s="44"/>
      <c r="I12" s="44"/>
    </row>
    <row r="13" spans="1:9" s="1" customFormat="1" ht="22.35" customHeight="1">
      <c r="A13" s="25" t="s">
        <v>4</v>
      </c>
      <c r="B13" s="27" t="str">
        <f>VLOOKUP($A13,Questions!$A$2:$W$333,2,0)&amp;""</f>
        <v>Solution Provider Name</v>
      </c>
      <c r="C13" s="403" t="str">
        <f>VLOOKUP($A13,'START HERE'!$A$13:$C$21,3,0)&amp;""</f>
        <v>Optimal Solutions Group, LLC</v>
      </c>
      <c r="D13" s="404"/>
      <c r="E13" s="404"/>
      <c r="F13" s="405"/>
      <c r="H13" s="44"/>
      <c r="I13" s="44"/>
    </row>
    <row r="14" spans="1:9" s="1" customFormat="1" ht="22.35" customHeight="1">
      <c r="A14" s="25" t="s">
        <v>6</v>
      </c>
      <c r="B14" s="27" t="str">
        <f>VLOOKUP($A14,Questions!$A$2:$W$333,2,0)&amp;""</f>
        <v>Solution Name</v>
      </c>
      <c r="C14" s="403" t="str">
        <f>VLOOKUP($A14,'START HERE'!$A$13:$C$21,3,0)&amp;""</f>
        <v>Revelo Software, iAccessible Product</v>
      </c>
      <c r="D14" s="404"/>
      <c r="E14" s="404"/>
      <c r="F14" s="405"/>
      <c r="H14" s="44"/>
      <c r="I14" s="44"/>
    </row>
    <row r="15" spans="1:9" s="1" customFormat="1" ht="22.35" customHeight="1">
      <c r="A15" s="25" t="s">
        <v>8</v>
      </c>
      <c r="B15" s="27" t="str">
        <f>VLOOKUP($A15,Questions!$A$2:$W$333,2,0)&amp;""</f>
        <v>Solution Description</v>
      </c>
      <c r="C15" s="403" t="str">
        <f>VLOOKUP($A15,'START HERE'!$A$13:$C$21,3,0)&amp;""</f>
        <v>Enterprise website accessibility and usability testing and reporting Software-as-a-Service</v>
      </c>
      <c r="D15" s="404"/>
      <c r="E15" s="404"/>
      <c r="F15" s="405"/>
      <c r="H15" s="44"/>
      <c r="I15" s="44"/>
    </row>
    <row r="16" spans="1:9" s="1" customFormat="1" ht="22.35" customHeight="1">
      <c r="A16" s="25" t="s">
        <v>10</v>
      </c>
      <c r="B16" s="27" t="str">
        <f>VLOOKUP($A16,Questions!$A$2:$W$333,2,0)&amp;""</f>
        <v>Solution Provider Contact Name</v>
      </c>
      <c r="C16" s="403" t="str">
        <f>VLOOKUP($A16,'START HERE'!$A$13:$C$21,3,0)&amp;""</f>
        <v>Tracye Turner</v>
      </c>
      <c r="D16" s="404"/>
      <c r="E16" s="404"/>
      <c r="F16" s="405"/>
      <c r="H16" s="44"/>
      <c r="I16" s="44"/>
    </row>
    <row r="17" spans="1:9" s="1" customFormat="1" ht="22.35" customHeight="1">
      <c r="A17" s="25" t="s">
        <v>12</v>
      </c>
      <c r="B17" s="27" t="str">
        <f>VLOOKUP($A17,Questions!$A$2:$W$333,2,0)&amp;""</f>
        <v>Solution Provider Contact Title</v>
      </c>
      <c r="C17" s="403" t="str">
        <f>VLOOKUP($A17,'START HERE'!$A$13:$C$21,3,0)&amp;""</f>
        <v>Vice President</v>
      </c>
      <c r="D17" s="404"/>
      <c r="E17" s="404"/>
      <c r="F17" s="405"/>
      <c r="H17" s="44"/>
      <c r="I17" s="44"/>
    </row>
    <row r="18" spans="1:9" s="1" customFormat="1" ht="22.35" customHeight="1">
      <c r="A18" s="25" t="s">
        <v>14</v>
      </c>
      <c r="B18" s="27" t="str">
        <f>VLOOKUP($A18,Questions!$A$2:$W$333,2,0)&amp;""</f>
        <v>Solution Provider Contact Email</v>
      </c>
      <c r="C18" s="403" t="str">
        <f>VLOOKUP($A18,'START HERE'!$A$13:$C$21,3,0)&amp;""</f>
        <v>info@optimalsolutionsgroup.com</v>
      </c>
      <c r="D18" s="404"/>
      <c r="E18" s="404"/>
      <c r="F18" s="405"/>
      <c r="H18" s="44"/>
      <c r="I18" s="44"/>
    </row>
    <row r="19" spans="1:9" s="1" customFormat="1" ht="22.35" customHeight="1">
      <c r="A19" s="25" t="s">
        <v>16</v>
      </c>
      <c r="B19" s="27" t="str">
        <f>VLOOKUP($A19,Questions!$A$2:$W$333,2,0)&amp;""</f>
        <v>Solution Provider Contact Phone Number</v>
      </c>
      <c r="C19" s="403" t="str">
        <f>VLOOKUP($A19,'START HERE'!$A$13:$C$21,3,0)&amp;""</f>
        <v>(301) 306-1170 X701</v>
      </c>
      <c r="D19" s="404"/>
      <c r="E19" s="404"/>
      <c r="F19" s="405"/>
      <c r="H19" s="44"/>
      <c r="I19" s="44"/>
    </row>
    <row r="20" spans="1:9" s="1" customFormat="1" ht="22.35" customHeight="1">
      <c r="A20" s="25" t="s">
        <v>18</v>
      </c>
      <c r="B20" s="27" t="str">
        <f>VLOOKUP($A20,Questions!$A$2:$W$333,2,0)&amp;""</f>
        <v>Country of Company Headquarters</v>
      </c>
      <c r="C20" s="406" t="str">
        <f>VLOOKUP($A20,'START HERE'!$A$13:$C$21,3,0)&amp;""</f>
        <v>United States of America</v>
      </c>
      <c r="D20" s="407"/>
      <c r="E20" s="407"/>
      <c r="F20" s="408"/>
      <c r="H20" s="44"/>
      <c r="I20" s="44"/>
    </row>
    <row r="21" spans="1:9" s="1" customFormat="1" ht="37.35" customHeight="1">
      <c r="A21" s="409" t="str">
        <f>VLOOKUP(LEFT($A22,4),'Auto Responses'!$N$4:$O$38,2,0)&amp;""</f>
        <v xml:space="preserve"> Documentation</v>
      </c>
      <c r="B21" s="410"/>
      <c r="C21" s="19" t="s">
        <v>22</v>
      </c>
      <c r="D21" s="40" t="s">
        <v>23</v>
      </c>
      <c r="E21" s="40" t="s">
        <v>24</v>
      </c>
      <c r="F21" s="206" t="s">
        <v>25</v>
      </c>
      <c r="H21" s="44"/>
      <c r="I21" s="44"/>
    </row>
    <row r="22" spans="1:9" s="1" customFormat="1" ht="38.25" customHeight="1">
      <c r="A22" s="25" t="s">
        <v>50</v>
      </c>
      <c r="B22" s="24" t="str">
        <f>VLOOKUP($A22,Questions!$A$2:$W$333,2,0)</f>
        <v>Do you have a well-documented business continuity plan (BCP), with a clear owner, that is tested annually?*</v>
      </c>
      <c r="C22" s="28" t="s">
        <v>27</v>
      </c>
      <c r="D22" s="340" t="s">
        <v>51</v>
      </c>
      <c r="E22" s="186"/>
      <c r="F22" s="220" t="str">
        <f>VLOOKUP($A22,'Institution Evaluation'!$A$56:$E$346,5,0)&amp;""</f>
        <v/>
      </c>
      <c r="H22" s="44"/>
      <c r="I22" s="44"/>
    </row>
    <row r="23" spans="1:9" s="1" customFormat="1" ht="54">
      <c r="A23" s="25" t="s">
        <v>52</v>
      </c>
      <c r="B23" s="24" t="str">
        <f>VLOOKUP($A23,Questions!$A$2:$W$333,2,0)</f>
        <v>Do you have a well-documented disaster recovery plan (DRP), with a clear owner, that is tested annually?*</v>
      </c>
      <c r="C23" s="28" t="s">
        <v>27</v>
      </c>
      <c r="D23" s="340" t="s">
        <v>53</v>
      </c>
      <c r="E23" s="186"/>
      <c r="F23" s="220" t="str">
        <f>VLOOKUP($A23,'Institution Evaluation'!$A$56:$E$346,5,0)&amp;""</f>
        <v/>
      </c>
      <c r="H23" s="44"/>
      <c r="I23" s="44"/>
    </row>
    <row r="24" spans="1:9" s="1" customFormat="1" ht="54">
      <c r="A24" s="25" t="s">
        <v>54</v>
      </c>
      <c r="B24" s="24" t="str">
        <f>VLOOKUP($A24,Questions!$A$2:$W$333,2,0)</f>
        <v>Have you undergone a SSAE 18/SOC 2 audit?</v>
      </c>
      <c r="C24" s="28" t="s">
        <v>43</v>
      </c>
      <c r="D24" s="340" t="s">
        <v>55</v>
      </c>
      <c r="E24" s="186"/>
      <c r="F24" s="220" t="str">
        <f>VLOOKUP($A24,'Institution Evaluation'!$A$56:$E$346,5,0)&amp;""</f>
        <v/>
      </c>
      <c r="H24" s="44"/>
      <c r="I24" s="44"/>
    </row>
    <row r="25" spans="1:9" s="1" customFormat="1" ht="48" customHeight="1">
      <c r="A25" s="25" t="s">
        <v>56</v>
      </c>
      <c r="B25" s="24" t="str">
        <f>VLOOKUP($A25,Questions!$A$2:$W$333,2,0)</f>
        <v>Do you conform with a specific industry standard security framework (e.g., NIST Cybersecurity Framework, CIS Controls, ISO 27001, etc.)?</v>
      </c>
      <c r="C25" s="28" t="s">
        <v>27</v>
      </c>
      <c r="D25" s="340" t="s">
        <v>57</v>
      </c>
      <c r="E25" s="186"/>
      <c r="F25" s="220" t="str">
        <f>VLOOKUP($A25,'Institution Evaluation'!$A$56:$E$346,5,0)&amp;""</f>
        <v/>
      </c>
      <c r="H25" s="44"/>
      <c r="I25" s="44"/>
    </row>
    <row r="26" spans="1:9" s="1" customFormat="1" ht="52.5" customHeight="1">
      <c r="A26" s="25" t="s">
        <v>58</v>
      </c>
      <c r="B26" s="338" t="str">
        <f>VLOOKUP($A26,Questions!$A$2:$W$333,2,0)</f>
        <v>Can you provide overall system and/or application architecture diagrams, including a full description of the data flow for all components of the system?</v>
      </c>
      <c r="C26" s="28" t="s">
        <v>27</v>
      </c>
      <c r="D26" s="359" t="s">
        <v>59</v>
      </c>
      <c r="E26" s="186"/>
      <c r="F26" s="220" t="str">
        <f>VLOOKUP($A26,'Institution Evaluation'!$A$56:$E$346,5,0)&amp;""</f>
        <v/>
      </c>
      <c r="H26" s="44"/>
      <c r="I26" s="44"/>
    </row>
    <row r="27" spans="1:9" s="1" customFormat="1" ht="216">
      <c r="A27" s="25" t="s">
        <v>60</v>
      </c>
      <c r="B27" s="338" t="str">
        <f>VLOOKUP($A27,Questions!$A$2:$W$333,2,0)</f>
        <v>Does your organization have a data privacy policy?</v>
      </c>
      <c r="C27" s="28" t="s">
        <v>27</v>
      </c>
      <c r="D27" s="360" t="s">
        <v>61</v>
      </c>
      <c r="E27" s="186"/>
      <c r="F27" s="220" t="str">
        <f>VLOOKUP($A27,'Institution Evaluation'!$A$56:$E$346,5,0)&amp;""</f>
        <v/>
      </c>
      <c r="H27" s="44"/>
      <c r="I27" s="44"/>
    </row>
    <row r="28" spans="1:9" s="1" customFormat="1" ht="38.25" customHeight="1">
      <c r="A28" s="25" t="s">
        <v>62</v>
      </c>
      <c r="B28" s="338" t="str">
        <f>VLOOKUP($A28,Questions!$A$2:$W$333,2,0)</f>
        <v>Do you have a documented, and currently implemented, employee onboarding and offboarding policy?</v>
      </c>
      <c r="C28" s="28" t="s">
        <v>27</v>
      </c>
      <c r="D28" s="348" t="s">
        <v>63</v>
      </c>
      <c r="E28" s="186"/>
      <c r="F28" s="220" t="str">
        <f>VLOOKUP($A28,'Institution Evaluation'!$A$56:$E$346,5,0)&amp;""</f>
        <v/>
      </c>
      <c r="H28" s="44"/>
      <c r="I28" s="44"/>
    </row>
    <row r="29" spans="1:9" s="1" customFormat="1" ht="37.35" customHeight="1">
      <c r="A29" s="398" t="str">
        <f>VLOOKUP(LEFT($A30,4),'Auto Responses'!$N$4:$O$38,2,0)&amp;""</f>
        <v xml:space="preserve"> Assessment of Third Parties</v>
      </c>
      <c r="B29" s="399"/>
      <c r="C29" s="19" t="s">
        <v>22</v>
      </c>
      <c r="D29" s="19" t="s">
        <v>23</v>
      </c>
      <c r="E29" s="40"/>
      <c r="F29" s="206" t="s">
        <v>25</v>
      </c>
      <c r="H29" s="44"/>
      <c r="I29" s="44"/>
    </row>
    <row r="30" spans="1:9" s="1" customFormat="1" ht="106.35" customHeight="1">
      <c r="A30" s="25" t="s">
        <v>64</v>
      </c>
      <c r="B30" s="24" t="str">
        <f>VLOOKUP($A30,Questions!$A$2:$W$333,2,0)</f>
        <v>Do you perform security assessments of third-party companies with which you share data (e.g., hosting providers, cloud services, PaaS, IaaS, SaaS)?*</v>
      </c>
      <c r="C30" s="28" t="s">
        <v>27</v>
      </c>
      <c r="D30" s="340" t="s">
        <v>65</v>
      </c>
      <c r="E30" s="186"/>
      <c r="F30" s="220" t="str">
        <f>VLOOKUP($A30,'Institution Evaluation'!$A$56:$E$346,5,0)&amp;""</f>
        <v/>
      </c>
      <c r="H30" s="44"/>
      <c r="I30" s="44"/>
    </row>
    <row r="31" spans="1:9" s="1" customFormat="1" ht="27">
      <c r="A31" s="25" t="s">
        <v>66</v>
      </c>
      <c r="B31" s="24" t="str">
        <f>VLOOKUP($A31,Questions!$A$2:$W$333,2,0)</f>
        <v>Do you have contractual language in place with third parties governing access to institutional data?*</v>
      </c>
      <c r="C31" s="28" t="s">
        <v>27</v>
      </c>
      <c r="D31" s="340" t="s">
        <v>67</v>
      </c>
      <c r="E31" s="186"/>
      <c r="F31" s="220" t="str">
        <f>VLOOKUP($A31,'Institution Evaluation'!$A$56:$E$346,5,0)&amp;""</f>
        <v/>
      </c>
      <c r="H31" s="44"/>
      <c r="I31" s="44"/>
    </row>
    <row r="32" spans="1:9" s="1" customFormat="1" ht="50.25" customHeight="1">
      <c r="A32" s="25" t="s">
        <v>68</v>
      </c>
      <c r="B32" s="24" t="str">
        <f>VLOOKUP($A32,Questions!$A$2:$W$333,2,0)</f>
        <v>Do the contracts in place with these third parties address liability in the event of a data breach?*</v>
      </c>
      <c r="C32" s="28" t="s">
        <v>27</v>
      </c>
      <c r="D32" s="340"/>
      <c r="E32" s="186"/>
      <c r="F32" s="220" t="str">
        <f>VLOOKUP($A32,'Institution Evaluation'!$A$56:$E$346,5,0)&amp;""</f>
        <v/>
      </c>
      <c r="H32" s="44"/>
      <c r="I32" s="44"/>
    </row>
    <row r="33" spans="1:9" s="1" customFormat="1" ht="67.5">
      <c r="A33" s="25" t="s">
        <v>69</v>
      </c>
      <c r="B33" s="24" t="str">
        <f>VLOOKUP($A33,Questions!$A$2:$W$333,2,0)</f>
        <v>Do you have an implemented third-party management strategy?*</v>
      </c>
      <c r="C33" s="28" t="s">
        <v>27</v>
      </c>
      <c r="D33" s="340" t="s">
        <v>70</v>
      </c>
      <c r="E33" s="186"/>
      <c r="F33" s="220" t="str">
        <f>VLOOKUP($A33,'Institution Evaluation'!$A$56:$E$346,5,0)&amp;""</f>
        <v/>
      </c>
      <c r="H33" s="44"/>
      <c r="I33" s="44"/>
    </row>
    <row r="34" spans="1:9" s="1" customFormat="1" ht="135">
      <c r="A34" s="25" t="s">
        <v>71</v>
      </c>
      <c r="B34" s="24" t="str">
        <f>VLOOKUP($A34,Questions!$A$2:$W$333,2,0)</f>
        <v>Do you have a process and implemented procedures for managing your hardware supply chain (e.g., telecommunications equipment, export licensing, computing devices)?</v>
      </c>
      <c r="C34" s="28" t="s">
        <v>27</v>
      </c>
      <c r="D34" s="340" t="s">
        <v>72</v>
      </c>
      <c r="E34" s="186"/>
      <c r="F34" s="220" t="str">
        <f>VLOOKUP($A34,'Institution Evaluation'!$A$56:$E$346,5,0)&amp;""</f>
        <v/>
      </c>
      <c r="H34" s="44"/>
      <c r="I34" s="44"/>
    </row>
    <row r="35" spans="1:9" s="1" customFormat="1" ht="37.35" customHeight="1">
      <c r="A35" s="398" t="str">
        <f>VLOOKUP(LEFT($A36,4),'Auto Responses'!$N$4:$O$38,2,0)&amp;""</f>
        <v xml:space="preserve"> Change Management</v>
      </c>
      <c r="B35" s="399"/>
      <c r="C35" s="19" t="s">
        <v>22</v>
      </c>
      <c r="D35" s="19" t="s">
        <v>23</v>
      </c>
      <c r="E35" s="40"/>
      <c r="F35" s="206" t="s">
        <v>25</v>
      </c>
      <c r="H35" s="44"/>
      <c r="I35" s="44"/>
    </row>
    <row r="36" spans="1:9" s="1" customFormat="1" ht="67.5">
      <c r="A36" s="25" t="s">
        <v>73</v>
      </c>
      <c r="B36" s="24" t="str">
        <f>VLOOKUP($A36,Questions!$A$2:$W$333,2,0)</f>
        <v>Will the institution be notified of major changes to your environment that could impact the institution's security posture?*</v>
      </c>
      <c r="C36" s="28" t="s">
        <v>27</v>
      </c>
      <c r="D36" s="340" t="s">
        <v>74</v>
      </c>
      <c r="E36" s="186"/>
      <c r="F36" s="220" t="str">
        <f>VLOOKUP($A36,'Institution Evaluation'!$A$56:$E$346,5,0)&amp;""</f>
        <v/>
      </c>
      <c r="H36" s="44"/>
      <c r="I36" s="44"/>
    </row>
    <row r="37" spans="1:9" s="1" customFormat="1" ht="54">
      <c r="A37" s="25" t="s">
        <v>75</v>
      </c>
      <c r="B37" s="24" t="str">
        <f>VLOOKUP($A37,Questions!$A$2:$W$333,2,0)</f>
        <v>Does the system support client customizations from one release to another?*</v>
      </c>
      <c r="C37" s="28" t="s">
        <v>27</v>
      </c>
      <c r="D37" s="340" t="s">
        <v>76</v>
      </c>
      <c r="E37" s="186"/>
      <c r="F37" s="220" t="str">
        <f>VLOOKUP($A37,'Institution Evaluation'!$A$56:$E$346,5,0)&amp;""</f>
        <v/>
      </c>
      <c r="H37" s="44"/>
      <c r="I37" s="44"/>
    </row>
    <row r="38" spans="1:9" s="1" customFormat="1" ht="81">
      <c r="A38" s="25" t="s">
        <v>77</v>
      </c>
      <c r="B38" s="24" t="str">
        <f>VLOOKUP($A38,Questions!$A$2:$W$333,2,0)</f>
        <v>Do you have an implemented system configuration management process (e.g.,secure "gold" images, etc.)?*</v>
      </c>
      <c r="C38" s="28" t="s">
        <v>27</v>
      </c>
      <c r="D38" s="340" t="s">
        <v>78</v>
      </c>
      <c r="E38" s="186"/>
      <c r="F38" s="220" t="str">
        <f>VLOOKUP($A38,'Institution Evaluation'!$A$56:$E$346,5,0)&amp;""</f>
        <v/>
      </c>
      <c r="H38" s="44"/>
      <c r="I38" s="44"/>
    </row>
    <row r="39" spans="1:9" s="1" customFormat="1" ht="38.25" customHeight="1">
      <c r="A39" s="25" t="s">
        <v>79</v>
      </c>
      <c r="B39" s="24" t="str">
        <f>VLOOKUP($A39,Questions!$A$2:$W$333,2,0)</f>
        <v>Do you have a documented change management process?</v>
      </c>
      <c r="C39" s="28" t="s">
        <v>27</v>
      </c>
      <c r="D39" s="340" t="s">
        <v>80</v>
      </c>
      <c r="E39" s="186"/>
      <c r="F39" s="220" t="str">
        <f>VLOOKUP($A39,'Institution Evaluation'!$A$56:$E$346,5,0)&amp;""</f>
        <v/>
      </c>
      <c r="H39" s="44"/>
      <c r="I39" s="44"/>
    </row>
    <row r="40" spans="1:9" s="1" customFormat="1" ht="54">
      <c r="A40" s="25" t="s">
        <v>81</v>
      </c>
      <c r="B40" s="24" t="str">
        <f>VLOOKUP($A40,Questions!$A$2:$W$333,2,0)</f>
        <v>Does your change management process minimally include authorization, impact analysis, testing, and validation before moving changes to production?</v>
      </c>
      <c r="C40" s="28" t="s">
        <v>27</v>
      </c>
      <c r="D40" s="340" t="s">
        <v>82</v>
      </c>
      <c r="E40" s="186"/>
      <c r="F40" s="220" t="str">
        <f>VLOOKUP($A40,'Institution Evaluation'!$A$56:$E$346,5,0)&amp;""</f>
        <v/>
      </c>
      <c r="H40" s="44"/>
      <c r="I40" s="44"/>
    </row>
    <row r="41" spans="1:9" s="1" customFormat="1" ht="54.75" customHeight="1">
      <c r="A41" s="25" t="s">
        <v>83</v>
      </c>
      <c r="B41" s="24" t="str">
        <f>VLOOKUP($A41,Questions!$A$2:$W$333,2,0)</f>
        <v>Does your change management process verify that all required third-party libraries and dependencies are still supported with each major change?</v>
      </c>
      <c r="C41" s="28" t="s">
        <v>27</v>
      </c>
      <c r="D41" s="340" t="s">
        <v>84</v>
      </c>
      <c r="E41" s="186"/>
      <c r="F41" s="220" t="str">
        <f>VLOOKUP($A41,'Institution Evaluation'!$A$56:$E$346,5,0)&amp;""</f>
        <v/>
      </c>
      <c r="H41" s="44"/>
      <c r="I41" s="44"/>
    </row>
    <row r="42" spans="1:9" s="1" customFormat="1" ht="53.25" customHeight="1">
      <c r="A42" s="25" t="s">
        <v>85</v>
      </c>
      <c r="B42" s="24" t="str">
        <f>VLOOKUP($A42,Questions!$A$2:$W$333,2,0)</f>
        <v>Do you have policy and procedure, currently implemented, managing how critical patches are applied to all systems and applications?</v>
      </c>
      <c r="C42" s="28" t="s">
        <v>27</v>
      </c>
      <c r="D42" s="340" t="s">
        <v>86</v>
      </c>
      <c r="E42" s="186"/>
      <c r="F42" s="220" t="str">
        <f>VLOOKUP($A42,'Institution Evaluation'!$A$56:$E$346,5,0)&amp;""</f>
        <v/>
      </c>
      <c r="H42" s="44"/>
      <c r="I42" s="44"/>
    </row>
    <row r="43" spans="1:9" s="1" customFormat="1" ht="38.25" customHeight="1">
      <c r="A43" s="25" t="s">
        <v>87</v>
      </c>
      <c r="B43" s="24" t="str">
        <f>VLOOKUP($A43,Questions!$A$2:$W$333,2,0)</f>
        <v>Have you implemented policies and procedures that guide how security risks are mitigated until patches can be applied?</v>
      </c>
      <c r="C43" s="28" t="s">
        <v>27</v>
      </c>
      <c r="D43" s="340" t="s">
        <v>88</v>
      </c>
      <c r="E43" s="186"/>
      <c r="F43" s="220" t="str">
        <f>VLOOKUP($A43,'Institution Evaluation'!$A$56:$E$346,5,0)&amp;""</f>
        <v/>
      </c>
      <c r="H43" s="44"/>
      <c r="I43" s="44"/>
    </row>
    <row r="44" spans="1:9" s="1" customFormat="1" ht="54">
      <c r="A44" s="25" t="s">
        <v>89</v>
      </c>
      <c r="B44" s="24" t="str">
        <f>VLOOKUP($A44,Questions!$A$2:$W$333,2,0)</f>
        <v>Do clients have the option to not participate in or postpone an upgrade to a new release?</v>
      </c>
      <c r="C44" s="28" t="s">
        <v>27</v>
      </c>
      <c r="D44" s="340" t="s">
        <v>90</v>
      </c>
      <c r="E44" s="186"/>
      <c r="F44" s="220" t="str">
        <f>VLOOKUP($A44,'Institution Evaluation'!$A$56:$E$346,5,0)&amp;""</f>
        <v/>
      </c>
      <c r="H44" s="44"/>
      <c r="I44" s="44"/>
    </row>
    <row r="45" spans="1:9" s="1" customFormat="1" ht="27">
      <c r="A45" s="25" t="s">
        <v>91</v>
      </c>
      <c r="B45" s="24" t="str">
        <f>VLOOKUP($A45,Questions!$A$2:$W$333,2,0)</f>
        <v>Do you have a fully implemented solution support strategy that defines how many concurrent versions you support?</v>
      </c>
      <c r="C45" s="28" t="s">
        <v>27</v>
      </c>
      <c r="D45" s="340" t="s">
        <v>92</v>
      </c>
      <c r="E45" s="186"/>
      <c r="F45" s="220" t="str">
        <f>VLOOKUP($A45,'Institution Evaluation'!$A$56:$E$346,5,0)&amp;""</f>
        <v/>
      </c>
      <c r="H45" s="44"/>
      <c r="I45" s="44"/>
    </row>
    <row r="46" spans="1:9" s="1" customFormat="1" ht="54">
      <c r="A46" s="25" t="s">
        <v>93</v>
      </c>
      <c r="B46" s="338" t="str">
        <f>VLOOKUP($A46,Questions!$A$2:$W$333,2,0)</f>
        <v>Do you have a release schedule for product updates?</v>
      </c>
      <c r="C46" s="28" t="s">
        <v>27</v>
      </c>
      <c r="D46" s="340" t="s">
        <v>94</v>
      </c>
      <c r="E46" s="186"/>
      <c r="F46" s="220" t="str">
        <f>VLOOKUP($A46,'Institution Evaluation'!$A$56:$E$346,5,0)&amp;""</f>
        <v/>
      </c>
      <c r="H46" s="44"/>
      <c r="I46" s="44"/>
    </row>
    <row r="47" spans="1:9" s="1" customFormat="1" ht="54">
      <c r="A47" s="25" t="s">
        <v>95</v>
      </c>
      <c r="B47" s="24" t="str">
        <f>VLOOKUP($A47,Questions!$A$2:$W$333,2,0)</f>
        <v>Do you have a technology roadmap, for at least the next two years, for enhancements and bug fixes for the solution being assessed?</v>
      </c>
      <c r="C47" s="28" t="s">
        <v>27</v>
      </c>
      <c r="D47" s="340" t="s">
        <v>96</v>
      </c>
      <c r="E47" s="186"/>
      <c r="F47" s="220" t="str">
        <f>VLOOKUP($A47,'Institution Evaluation'!$A$56:$E$346,5,0)&amp;""</f>
        <v/>
      </c>
      <c r="H47" s="44"/>
      <c r="I47" s="44"/>
    </row>
    <row r="48" spans="1:9" s="1" customFormat="1" ht="27">
      <c r="A48" s="25" t="s">
        <v>97</v>
      </c>
      <c r="B48" s="24" t="str">
        <f>VLOOKUP($A48,Questions!$A$2:$W$333,2,0)</f>
        <v>Can solution updates be completed without institutional involvement (i.e., technically or organizationally)?</v>
      </c>
      <c r="C48" s="28" t="s">
        <v>27</v>
      </c>
      <c r="D48" s="340" t="s">
        <v>98</v>
      </c>
      <c r="E48" s="186"/>
      <c r="F48" s="220" t="str">
        <f>VLOOKUP($A48,'Institution Evaluation'!$A$56:$E$346,5,0)&amp;""</f>
        <v/>
      </c>
      <c r="H48" s="44"/>
      <c r="I48" s="44"/>
    </row>
    <row r="49" spans="1:9" s="1" customFormat="1" ht="54">
      <c r="A49" s="25" t="s">
        <v>99</v>
      </c>
      <c r="B49" s="24" t="str">
        <f>VLOOKUP($A49,Questions!$A$2:$W$333,2,0)</f>
        <v>Are upgrades or system changes installed during off-peak hours or in a manner that does not impact the customer?</v>
      </c>
      <c r="C49" s="28" t="s">
        <v>27</v>
      </c>
      <c r="D49" s="340" t="s">
        <v>100</v>
      </c>
      <c r="E49" s="186"/>
      <c r="F49" s="220" t="str">
        <f>VLOOKUP($A49,'Institution Evaluation'!$A$56:$E$346,5,0)&amp;""</f>
        <v/>
      </c>
      <c r="H49" s="44"/>
      <c r="I49" s="44"/>
    </row>
    <row r="50" spans="1:9" s="1" customFormat="1" ht="54">
      <c r="A50" s="25" t="s">
        <v>101</v>
      </c>
      <c r="B50" s="24" t="str">
        <f>VLOOKUP($A50,Questions!$A$2:$W$333,2,0)</f>
        <v>Do procedures exist to provide that emergency changes are documented and authorized (including after-the-fact approval)?</v>
      </c>
      <c r="C50" s="28" t="s">
        <v>27</v>
      </c>
      <c r="D50" s="340" t="s">
        <v>102</v>
      </c>
      <c r="E50" s="186"/>
      <c r="F50" s="220" t="str">
        <f>VLOOKUP($A50,'Institution Evaluation'!$A$56:$E$346,5,0)&amp;""</f>
        <v/>
      </c>
      <c r="H50" s="44"/>
      <c r="I50" s="44"/>
    </row>
    <row r="51" spans="1:9" s="1" customFormat="1" ht="81">
      <c r="A51" s="25" t="s">
        <v>103</v>
      </c>
      <c r="B51" s="24" t="str">
        <f>VLOOKUP($A51,Questions!$A$2:$W$333,2,0)</f>
        <v>Do you have a systems management and configuration strategy that encompasses servers, appliances, cloud services, applications, and mobile devices (company and employee owned)?</v>
      </c>
      <c r="C51" s="28" t="s">
        <v>27</v>
      </c>
      <c r="D51" s="340" t="s">
        <v>104</v>
      </c>
      <c r="E51" s="186"/>
      <c r="F51" s="220" t="str">
        <f>VLOOKUP($A51,'Institution Evaluation'!$A$56:$E$346,5,0)&amp;""</f>
        <v/>
      </c>
      <c r="H51" s="44"/>
      <c r="I51" s="44"/>
    </row>
    <row r="52" spans="1:9" s="1" customFormat="1" ht="37.35" customHeight="1">
      <c r="A52" s="398" t="str">
        <f>VLOOKUP(LEFT($A53,4),'Auto Responses'!$N$4:$O$38,2,0)&amp;""</f>
        <v xml:space="preserve"> Policies, Processes, and Procedures</v>
      </c>
      <c r="B52" s="399"/>
      <c r="C52" s="19" t="s">
        <v>22</v>
      </c>
      <c r="D52" s="19" t="s">
        <v>23</v>
      </c>
      <c r="E52" s="40"/>
      <c r="F52" s="206" t="s">
        <v>25</v>
      </c>
      <c r="H52" s="44"/>
      <c r="I52" s="44"/>
    </row>
    <row r="53" spans="1:9" s="1" customFormat="1" ht="38.25" customHeight="1">
      <c r="A53" s="25" t="s">
        <v>105</v>
      </c>
      <c r="B53" s="24" t="str">
        <f>VLOOKUP($A53,Questions!$A$2:$W$333,2,0)</f>
        <v>Do you have a documented patch management process?*</v>
      </c>
      <c r="C53" s="28" t="s">
        <v>27</v>
      </c>
      <c r="D53" s="340"/>
      <c r="E53" s="186"/>
      <c r="F53" s="220" t="str">
        <f>VLOOKUP($A53,'Institution Evaluation'!$A$56:$E$346,5,0)&amp;""</f>
        <v/>
      </c>
      <c r="H53" s="44"/>
      <c r="I53" s="44"/>
    </row>
    <row r="54" spans="1:9" s="1" customFormat="1" ht="56.25" customHeight="1">
      <c r="A54" s="25" t="s">
        <v>106</v>
      </c>
      <c r="B54" s="24" t="str">
        <f>VLOOKUP($A54,Questions!$A$2:$W$333,2,0)</f>
        <v>Can your organization comply with institutional policies on privacy and data protection with regard to users of institutional systems, if required?*</v>
      </c>
      <c r="C54" s="28" t="s">
        <v>27</v>
      </c>
      <c r="D54" s="340" t="s">
        <v>107</v>
      </c>
      <c r="E54" s="186"/>
      <c r="F54" s="220" t="str">
        <f>VLOOKUP($A54,'Institution Evaluation'!$A$56:$E$346,5,0)&amp;""</f>
        <v/>
      </c>
      <c r="H54" s="44"/>
      <c r="I54" s="44"/>
    </row>
    <row r="55" spans="1:9" s="1" customFormat="1" ht="38.25" customHeight="1">
      <c r="A55" s="25" t="s">
        <v>108</v>
      </c>
      <c r="B55" s="24" t="str">
        <f>VLOOKUP($A55,Questions!$A$2:$W$333,2,0)</f>
        <v>Is your company subject to the institution's geographic region's laws and regulations?*</v>
      </c>
      <c r="C55" s="28" t="s">
        <v>27</v>
      </c>
      <c r="D55" s="340"/>
      <c r="E55" s="186"/>
      <c r="F55" s="220" t="str">
        <f>VLOOKUP($A55,'Institution Evaluation'!$A$56:$E$346,5,0)&amp;""</f>
        <v/>
      </c>
      <c r="H55" s="44"/>
      <c r="I55" s="44"/>
    </row>
    <row r="56" spans="1:9" s="1" customFormat="1" ht="38.25" customHeight="1">
      <c r="A56" s="25" t="s">
        <v>109</v>
      </c>
      <c r="B56" s="24" t="str">
        <f>VLOOKUP($A56,Questions!$A$2:$W$333,2,0)</f>
        <v>Can you accommodate encryption requirements using open standards?</v>
      </c>
      <c r="C56" s="28" t="s">
        <v>27</v>
      </c>
      <c r="D56" s="340"/>
      <c r="E56" s="186"/>
      <c r="F56" s="220" t="str">
        <f>VLOOKUP($A56,'Institution Evaluation'!$A$56:$E$346,5,0)&amp;""</f>
        <v/>
      </c>
      <c r="H56" s="44"/>
      <c r="I56" s="44"/>
    </row>
    <row r="57" spans="1:9" s="1" customFormat="1" ht="40.5">
      <c r="A57" s="25" t="s">
        <v>110</v>
      </c>
      <c r="B57" s="24" t="str">
        <f>VLOOKUP($A57,Questions!$A$2:$W$333,2,0)</f>
        <v>Do you have a documented systems development life cycle (SDLC)?</v>
      </c>
      <c r="C57" s="28" t="s">
        <v>27</v>
      </c>
      <c r="D57" s="340" t="s">
        <v>111</v>
      </c>
      <c r="E57" s="186"/>
      <c r="F57" s="220" t="str">
        <f>VLOOKUP($A57,'Institution Evaluation'!$A$56:$E$346,5,0)&amp;""</f>
        <v/>
      </c>
      <c r="H57" s="44"/>
      <c r="I57" s="44"/>
    </row>
    <row r="58" spans="1:9" s="1" customFormat="1" ht="40.5">
      <c r="A58" s="25" t="s">
        <v>112</v>
      </c>
      <c r="B58" s="24" t="str">
        <f>VLOOKUP($A58,Questions!$A$2:$W$333,2,0)</f>
        <v>Do you perform background screenings or multi-state background checks on all employees prior to their first day of work?</v>
      </c>
      <c r="C58" s="28" t="s">
        <v>27</v>
      </c>
      <c r="D58" s="340" t="s">
        <v>113</v>
      </c>
      <c r="E58" s="186"/>
      <c r="F58" s="220" t="str">
        <f>VLOOKUP($A58,'Institution Evaluation'!$A$56:$E$346,5,0)&amp;""</f>
        <v/>
      </c>
      <c r="H58" s="44"/>
      <c r="I58" s="44"/>
    </row>
    <row r="59" spans="1:9" s="1" customFormat="1" ht="54">
      <c r="A59" s="25" t="s">
        <v>114</v>
      </c>
      <c r="B59" s="24" t="str">
        <f>VLOOKUP($A59,Questions!$A$2:$W$333,2,0)</f>
        <v>Do you require new employees to fill out agreements and review policies?</v>
      </c>
      <c r="C59" s="28" t="s">
        <v>27</v>
      </c>
      <c r="D59" s="340" t="s">
        <v>115</v>
      </c>
      <c r="E59" s="186"/>
      <c r="F59" s="220" t="str">
        <f>VLOOKUP($A59,'Institution Evaluation'!$A$56:$E$346,5,0)&amp;""</f>
        <v/>
      </c>
      <c r="H59" s="44"/>
      <c r="I59" s="44"/>
    </row>
    <row r="60" spans="1:9" s="1" customFormat="1" ht="46.5" customHeight="1">
      <c r="A60" s="25" t="s">
        <v>116</v>
      </c>
      <c r="B60" s="338" t="str">
        <f>VLOOKUP($A60,Questions!$A$2:$W$333,2,0)</f>
        <v>Do you have a documented information security policy?</v>
      </c>
      <c r="C60" s="28" t="s">
        <v>27</v>
      </c>
      <c r="D60" s="340" t="s">
        <v>117</v>
      </c>
      <c r="E60" s="186"/>
      <c r="F60" s="220" t="str">
        <f>VLOOKUP($A60,'Institution Evaluation'!$A$56:$E$346,5,0)&amp;""</f>
        <v/>
      </c>
      <c r="H60" s="44"/>
      <c r="I60" s="44"/>
    </row>
    <row r="61" spans="1:9" s="1" customFormat="1" ht="81">
      <c r="A61" s="25" t="s">
        <v>118</v>
      </c>
      <c r="B61" s="24" t="str">
        <f>VLOOKUP($A61,Questions!$A$2:$W$333,2,0)</f>
        <v>Are information security principles designed into the product lifecycle?</v>
      </c>
      <c r="C61" s="28" t="s">
        <v>27</v>
      </c>
      <c r="D61" s="340" t="s">
        <v>119</v>
      </c>
      <c r="E61" s="186"/>
      <c r="F61" s="220" t="str">
        <f>VLOOKUP($A61,'Institution Evaluation'!$A$56:$E$346,5,0)&amp;""</f>
        <v/>
      </c>
      <c r="H61" s="44"/>
      <c r="I61" s="44"/>
    </row>
    <row r="62" spans="1:9" s="1" customFormat="1" ht="40.5">
      <c r="A62" s="25" t="s">
        <v>120</v>
      </c>
      <c r="B62" s="24" t="str">
        <f>VLOOKUP($A62,Questions!$A$2:$W$333,2,0)</f>
        <v>Will you comply with applicable breach notification laws?</v>
      </c>
      <c r="C62" s="28" t="s">
        <v>27</v>
      </c>
      <c r="D62" s="340" t="s">
        <v>121</v>
      </c>
      <c r="E62" s="186"/>
      <c r="F62" s="220" t="str">
        <f>VLOOKUP($A62,'Institution Evaluation'!$A$56:$E$346,5,0)&amp;""</f>
        <v/>
      </c>
      <c r="H62" s="44"/>
      <c r="I62" s="44"/>
    </row>
    <row r="63" spans="1:9" s="1" customFormat="1" ht="81">
      <c r="A63" s="25" t="s">
        <v>122</v>
      </c>
      <c r="B63" s="24" t="str">
        <f>VLOOKUP($A63,Questions!$A$2:$W$333,2,0)</f>
        <v>Do you have an information security awareness program?</v>
      </c>
      <c r="C63" s="28" t="s">
        <v>27</v>
      </c>
      <c r="D63" s="340" t="s">
        <v>123</v>
      </c>
      <c r="E63" s="186"/>
      <c r="F63" s="220" t="str">
        <f>VLOOKUP($A63,'Institution Evaluation'!$A$56:$E$346,5,0)&amp;""</f>
        <v/>
      </c>
      <c r="H63" s="44"/>
      <c r="I63" s="44"/>
    </row>
    <row r="64" spans="1:9" s="1" customFormat="1" ht="67.5">
      <c r="A64" s="25" t="s">
        <v>124</v>
      </c>
      <c r="B64" s="24" t="str">
        <f>VLOOKUP($A64,Questions!$A$2:$W$333,2,0)</f>
        <v>Is security awareness training mandatory for all employees?</v>
      </c>
      <c r="C64" s="28" t="s">
        <v>27</v>
      </c>
      <c r="D64" s="340" t="s">
        <v>125</v>
      </c>
      <c r="E64" s="186"/>
      <c r="F64" s="220" t="str">
        <f>VLOOKUP($A64,'Institution Evaluation'!$A$56:$E$346,5,0)&amp;""</f>
        <v/>
      </c>
      <c r="H64" s="44"/>
      <c r="I64" s="44"/>
    </row>
    <row r="65" spans="1:9" s="1" customFormat="1" ht="67.5">
      <c r="A65" s="25" t="s">
        <v>126</v>
      </c>
      <c r="B65" s="24" t="str">
        <f>VLOOKUP($A65,Questions!$A$2:$W$333,2,0)</f>
        <v>Do you have process and procedure(s) documented, and currently followed, that require a review and update of the access list(s) for privileged accounts?</v>
      </c>
      <c r="C65" s="28" t="s">
        <v>27</v>
      </c>
      <c r="D65" s="340" t="s">
        <v>127</v>
      </c>
      <c r="E65" s="186"/>
      <c r="F65" s="220" t="str">
        <f>VLOOKUP($A65,'Institution Evaluation'!$A$56:$E$346,5,0)&amp;""</f>
        <v/>
      </c>
      <c r="H65" s="44"/>
      <c r="I65" s="44"/>
    </row>
    <row r="66" spans="1:9" s="1" customFormat="1" ht="67.5">
      <c r="A66" s="25" t="s">
        <v>128</v>
      </c>
      <c r="B66" s="24" t="str">
        <f>VLOOKUP($A66,Questions!$A$2:$W$333,2,0)</f>
        <v>Do you have documented, and currently implemented, internal audit processes and procedures?</v>
      </c>
      <c r="C66" s="28" t="s">
        <v>27</v>
      </c>
      <c r="D66" s="340" t="s">
        <v>129</v>
      </c>
      <c r="E66" s="186"/>
      <c r="F66" s="220" t="str">
        <f>VLOOKUP($A66,'Institution Evaluation'!$A$56:$E$346,5,0)&amp;""</f>
        <v/>
      </c>
      <c r="H66" s="44"/>
      <c r="I66" s="44"/>
    </row>
    <row r="67" spans="1:9" s="1" customFormat="1" ht="39" customHeight="1">
      <c r="A67" s="25" t="s">
        <v>130</v>
      </c>
      <c r="B67" s="338" t="str">
        <f>VLOOKUP($A67,Questions!$A$2:$W$333,2,0)</f>
        <v>Does your organization have physical security controls and policies in place?</v>
      </c>
      <c r="C67" s="28" t="s">
        <v>27</v>
      </c>
      <c r="D67" s="340" t="s">
        <v>131</v>
      </c>
      <c r="E67" s="186"/>
      <c r="F67" s="220" t="str">
        <f>VLOOKUP($A67,'Institution Evaluation'!$A$56:$E$346,5,0)&amp;""</f>
        <v/>
      </c>
      <c r="G67" s="44"/>
    </row>
    <row r="68" spans="1:9" s="190" customFormat="1" ht="39" customHeight="1">
      <c r="A68" s="300" t="s">
        <v>48</v>
      </c>
      <c r="B68" s="283"/>
      <c r="C68" s="284"/>
      <c r="D68" s="296"/>
      <c r="E68" s="286"/>
      <c r="F68" s="287"/>
      <c r="G68" s="191"/>
    </row>
    <row r="69" spans="1:9" s="1" customFormat="1" ht="15" customHeight="1">
      <c r="A69" s="297"/>
      <c r="C69" s="14"/>
      <c r="D69" s="15"/>
      <c r="E69" s="16"/>
      <c r="H69" s="44"/>
      <c r="I69" s="44"/>
    </row>
    <row r="70" spans="1:9" s="1" customFormat="1" ht="15" hidden="1" customHeight="1">
      <c r="A70"/>
      <c r="C70" s="14"/>
      <c r="D70" s="15"/>
      <c r="E70" s="16"/>
      <c r="H70" s="44"/>
      <c r="I70" s="44"/>
    </row>
    <row r="71" spans="1:9" ht="57" hidden="1" customHeight="1">
      <c r="A71" s="25" t="e">
        <f>#REF!</f>
        <v>#REF!</v>
      </c>
    </row>
    <row r="72" spans="1:9" ht="42.75" hidden="1" customHeight="1">
      <c r="A72" s="25" t="e">
        <f>#REF!</f>
        <v>#REF!</v>
      </c>
    </row>
    <row r="73" spans="1:9" ht="15" hidden="1" customHeight="1">
      <c r="A73" s="25" t="e">
        <f>#REF!</f>
        <v>#REF!</v>
      </c>
    </row>
    <row r="74" spans="1:9" ht="15" hidden="1" customHeight="1">
      <c r="A74" s="25" t="e">
        <f>#REF!</f>
        <v>#REF!</v>
      </c>
    </row>
    <row r="75" spans="1:9" ht="15" hidden="1" customHeight="1">
      <c r="A75" s="25" t="e">
        <f>#REF!</f>
        <v>#REF!</v>
      </c>
    </row>
    <row r="76" spans="1:9" ht="15" hidden="1" customHeight="1">
      <c r="A76" s="25" t="e">
        <f>#REF!</f>
        <v>#REF!</v>
      </c>
    </row>
    <row r="77" spans="1:9" ht="15" hidden="1" customHeight="1">
      <c r="A77" s="25" t="e">
        <f>#REF!</f>
        <v>#REF!</v>
      </c>
    </row>
    <row r="78" spans="1:9" ht="15" hidden="1" customHeight="1"/>
    <row r="79" spans="1:9" ht="15" hidden="1" customHeight="1"/>
    <row r="80" spans="1:9"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sheetData>
  <mergeCells count="26">
    <mergeCell ref="A52:B52"/>
    <mergeCell ref="C13:F13"/>
    <mergeCell ref="C14:F14"/>
    <mergeCell ref="C15:F15"/>
    <mergeCell ref="C16:F16"/>
    <mergeCell ref="C17:F17"/>
    <mergeCell ref="C18:F18"/>
    <mergeCell ref="C19:F19"/>
    <mergeCell ref="C20:F20"/>
    <mergeCell ref="A21:B21"/>
    <mergeCell ref="A29:B29"/>
    <mergeCell ref="A35:B35"/>
    <mergeCell ref="A8:F8"/>
    <mergeCell ref="A9:F9"/>
    <mergeCell ref="A10:F10"/>
    <mergeCell ref="A11:F11"/>
    <mergeCell ref="A12:B12"/>
    <mergeCell ref="C12:F12"/>
    <mergeCell ref="A5:F5"/>
    <mergeCell ref="A6:F6"/>
    <mergeCell ref="A7:F7"/>
    <mergeCell ref="A2:D2"/>
    <mergeCell ref="E2:F2"/>
    <mergeCell ref="A3:B3"/>
    <mergeCell ref="C3:F3"/>
    <mergeCell ref="A4:F4"/>
  </mergeCells>
  <phoneticPr fontId="31" type="noConversion"/>
  <dataValidations count="2">
    <dataValidation allowBlank="1" showInputMessage="1" showErrorMessage="1" promptTitle="Warning!" prompt="The HECVAT is built using a number of complex formulas. Editing this cell can break the functionality of the tool. " sqref="E2 E21:F67 C21:D21 C29:D29 C35:D35 C52:D52 C12 A3:A68 B13:B20 B22:B28 B30:B34 B36:B51 B53:B68"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 ref="D28" r:id="rId2" xr:uid="{7352880E-0DA9-414C-94C2-82187EE3B293}"/>
    <hyperlink ref="D26" r:id="rId3" xr:uid="{CA7D9C9D-4F77-4FD8-9065-6FDBB348A66C}"/>
  </hyperlinks>
  <pageMargins left="0.25" right="0.25" top="0.75" bottom="0.75" header="0.3" footer="0.3"/>
  <pageSetup paperSize="9" fitToHeight="0" orientation="landscape" r:id="rId4"/>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BB38F01-8950-47A1-A9D6-AA20F3133A43}">
          <x14:formula1>
            <xm:f>'Auto Responses'!$J$3:$J$4</xm:f>
          </x14:formula1>
          <xm:sqref>C53:C68 C36:C51 C30:C34 C22:C28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pageSetUpPr fitToPage="1"/>
  </sheetPr>
  <dimension ref="A1:L85"/>
  <sheetViews>
    <sheetView showGridLines="0" showZeros="0" topLeftCell="A2" zoomScale="80" zoomScaleNormal="80" workbookViewId="0">
      <selection activeCell="B62" sqref="B62"/>
    </sheetView>
  </sheetViews>
  <sheetFormatPr defaultColWidth="0" defaultRowHeight="0" customHeight="1" zeroHeight="1"/>
  <cols>
    <col min="1" max="1" width="8.296875" customWidth="1"/>
    <col min="2" max="2" width="55.09765625" style="1" customWidth="1"/>
    <col min="3" max="3" width="18.8984375" style="14" customWidth="1"/>
    <col min="4" max="4" width="37.796875" style="15" customWidth="1"/>
    <col min="5" max="5" width="32" style="16" customWidth="1"/>
    <col min="6" max="6" width="30.69921875" style="1" customWidth="1"/>
    <col min="7" max="7" width="18.09765625" style="1" customWidth="1"/>
    <col min="8" max="8" width="18.09765625" style="1" hidden="1" customWidth="1"/>
    <col min="9" max="10" width="18.09765625" style="44" hidden="1" customWidth="1"/>
    <col min="11" max="11" width="4.5" style="1" hidden="1" customWidth="1"/>
    <col min="12" max="12" width="6.59765625" style="1" hidden="1" customWidth="1"/>
    <col min="13" max="16384" width="6.59765625" hidden="1"/>
  </cols>
  <sheetData>
    <row r="1" spans="1:10" ht="0" hidden="1" customHeight="1">
      <c r="A1" t="s">
        <v>0</v>
      </c>
    </row>
    <row r="2" spans="1:10" ht="36" customHeight="1">
      <c r="A2" s="382" t="s">
        <v>132</v>
      </c>
      <c r="B2" s="382"/>
      <c r="C2" s="382"/>
      <c r="D2" s="382"/>
      <c r="E2" s="382"/>
      <c r="F2" s="189" t="str">
        <f>'Auto Responses'!$A$36</f>
        <v>Version 4.02</v>
      </c>
      <c r="J2" s="1"/>
    </row>
    <row r="3" spans="1:10" s="1" customFormat="1" ht="29.1" customHeight="1">
      <c r="A3" s="411" t="s">
        <v>2</v>
      </c>
      <c r="B3" s="412"/>
      <c r="C3" s="386">
        <f>'START HERE'!$C$3</f>
        <v>0</v>
      </c>
      <c r="D3" s="387"/>
      <c r="E3" s="387"/>
      <c r="F3" s="388"/>
      <c r="I3" s="44"/>
    </row>
    <row r="4" spans="1:10" s="1" customFormat="1" ht="36" customHeight="1">
      <c r="A4" s="413" t="s">
        <v>3</v>
      </c>
      <c r="B4" s="414"/>
      <c r="C4" s="415"/>
      <c r="D4" s="416"/>
      <c r="E4" s="416"/>
      <c r="F4" s="417"/>
      <c r="I4" s="44"/>
    </row>
    <row r="5" spans="1:10" s="1" customFormat="1" ht="19.5" customHeight="1">
      <c r="A5" s="378" t="str">
        <f>HLOOKUP($A$4,'Auto Responses'!$D$2:$D$8,2,0)&amp;""</f>
        <v>1. Complete the "Start Here" tab and review the "Required Questions" guidance to find the other sections are required for your product or service.</v>
      </c>
      <c r="B5" s="378"/>
      <c r="C5" s="378"/>
      <c r="D5" s="378"/>
      <c r="E5" s="378"/>
      <c r="F5" s="378"/>
      <c r="I5" s="44"/>
    </row>
    <row r="6" spans="1:10" s="1" customFormat="1" ht="19.5" customHeight="1">
      <c r="A6" s="380" t="str">
        <f>HLOOKUP($A$4,'Auto Responses'!$D$2:$D$8,3,0)&amp;""</f>
        <v>2. Complete the "Organization" tab and the applicable questions in each of the next 5 tabs (Product through Privacy) that apply, based on your answers to the "Required Questions."</v>
      </c>
      <c r="B6" s="380"/>
      <c r="C6" s="380"/>
      <c r="D6" s="380"/>
      <c r="E6" s="380"/>
      <c r="F6" s="380"/>
      <c r="I6" s="44"/>
    </row>
    <row r="7" spans="1:10" s="1" customFormat="1" ht="19.5" customHeight="1">
      <c r="A7" s="380" t="str">
        <f>HLOOKUP($A$4,'Auto Responses'!$D$2:$D$8,4,0)&amp;""</f>
        <v xml:space="preserve">3. Guidance in column E may change based on your answers to prompt details in "Additional Information." If leaving an answer blank, you must also state why in "Additional Information". </v>
      </c>
      <c r="B7" s="380"/>
      <c r="C7" s="380"/>
      <c r="D7" s="380"/>
      <c r="E7" s="380"/>
      <c r="F7" s="380"/>
      <c r="I7" s="44"/>
    </row>
    <row r="8" spans="1:10" s="1" customFormat="1" ht="19.5" customHeight="1">
      <c r="A8" s="380" t="str">
        <f>HLOOKUP($A$4,'Auto Responses'!$D$2:$D$8,5,0)&amp;""</f>
        <v>4. DO NOT complete any fields in the "Evaluation" sheets or the "Analyst Notes" column.</v>
      </c>
      <c r="B8" s="380"/>
      <c r="C8" s="380"/>
      <c r="D8" s="380"/>
      <c r="E8" s="380"/>
      <c r="F8" s="380"/>
      <c r="I8" s="44"/>
    </row>
    <row r="9" spans="1:10" s="1" customFormat="1" ht="19.5" customHeight="1">
      <c r="A9" s="380" t="str">
        <f>HLOOKUP($A$4,'Auto Responses'!$D$2:$D$8,6,0)&amp;""</f>
        <v>5. Return the completed file to institutions.</v>
      </c>
      <c r="B9" s="380"/>
      <c r="C9" s="380"/>
      <c r="D9" s="380"/>
      <c r="E9" s="380"/>
      <c r="F9" s="380"/>
      <c r="I9" s="44"/>
    </row>
    <row r="10" spans="1:10" s="1" customFormat="1" ht="19.5" customHeight="1">
      <c r="A10" s="394" t="str">
        <f>HLOOKUP($A$4,'Auto Responses'!$D$2:$D$8,7,0)&amp;""</f>
        <v>* Denotes critical questions. Critical questions are those deemed most important to institutions by higher education volunteers.</v>
      </c>
      <c r="B10" s="394"/>
      <c r="C10" s="394"/>
      <c r="D10" s="394"/>
      <c r="E10" s="394"/>
      <c r="F10" s="394"/>
      <c r="I10" s="44"/>
    </row>
    <row r="11" spans="1:10" s="1" customFormat="1" ht="19.5" customHeight="1">
      <c r="A11" s="396" t="str">
        <f>HLOOKUP($A$4,'Auto Responses'!$D$2:$D$9,8,0)&amp;""</f>
        <v>For full instructions, please visit educause.edu/HECVAT</v>
      </c>
      <c r="B11" s="396"/>
      <c r="C11" s="396"/>
      <c r="D11" s="396"/>
      <c r="E11" s="396"/>
      <c r="F11" s="396"/>
      <c r="I11" s="44"/>
    </row>
    <row r="12" spans="1:10" s="1" customFormat="1" ht="36" customHeight="1">
      <c r="A12" s="80" t="str">
        <f>VLOOKUP(LEFT($A13,4),'Auto Responses'!$N$4:$O$38,2,0)&amp;""</f>
        <v xml:space="preserve"> General Information</v>
      </c>
      <c r="B12" s="18"/>
      <c r="C12" s="19" t="s">
        <v>22</v>
      </c>
      <c r="D12" s="31"/>
      <c r="E12" s="23"/>
      <c r="F12" s="23"/>
      <c r="I12" s="44"/>
      <c r="J12" s="44"/>
    </row>
    <row r="13" spans="1:10" s="1" customFormat="1" ht="22.35" customHeight="1">
      <c r="A13" s="25" t="s">
        <v>4</v>
      </c>
      <c r="B13" s="27" t="str">
        <f>VLOOKUP($A13,Questions!$A$2:$W$333,2,0)&amp;""</f>
        <v>Solution Provider Name</v>
      </c>
      <c r="C13" s="403" t="str">
        <f>VLOOKUP($A13,'START HERE'!$A$13:$C$21,3,0)&amp;""</f>
        <v>Optimal Solutions Group, LLC</v>
      </c>
      <c r="D13" s="404"/>
      <c r="E13" s="404"/>
      <c r="F13" s="405"/>
      <c r="I13" s="44"/>
      <c r="J13" s="44"/>
    </row>
    <row r="14" spans="1:10" s="1" customFormat="1" ht="22.35" customHeight="1">
      <c r="A14" s="25" t="s">
        <v>6</v>
      </c>
      <c r="B14" s="27" t="str">
        <f>VLOOKUP($A14,Questions!$A$2:$W$333,2,0)&amp;""</f>
        <v>Solution Name</v>
      </c>
      <c r="C14" s="403" t="str">
        <f>VLOOKUP($A14,'START HERE'!$A$13:$C$21,3,0)&amp;""</f>
        <v>Revelo Software, iAccessible Product</v>
      </c>
      <c r="D14" s="404"/>
      <c r="E14" s="404"/>
      <c r="F14" s="405"/>
      <c r="I14" s="44"/>
      <c r="J14" s="44"/>
    </row>
    <row r="15" spans="1:10" s="1" customFormat="1" ht="22.35" customHeight="1">
      <c r="A15" s="25" t="s">
        <v>8</v>
      </c>
      <c r="B15" s="27" t="str">
        <f>VLOOKUP($A15,Questions!$A$2:$W$333,2,0)&amp;""</f>
        <v>Solution Description</v>
      </c>
      <c r="C15" s="403" t="str">
        <f>VLOOKUP($A15,'START HERE'!$A$13:$C$21,3,0)&amp;""</f>
        <v>Enterprise website accessibility and usability testing and reporting Software-as-a-Service</v>
      </c>
      <c r="D15" s="404"/>
      <c r="E15" s="404"/>
      <c r="F15" s="405"/>
      <c r="I15" s="44"/>
      <c r="J15" s="44"/>
    </row>
    <row r="16" spans="1:10" s="1" customFormat="1" ht="22.35" customHeight="1" thickBot="1">
      <c r="A16" s="25" t="s">
        <v>18</v>
      </c>
      <c r="B16" s="27" t="str">
        <f>VLOOKUP($A16,Questions!$A$2:$W$333,2,0)&amp;""</f>
        <v>Country of Company Headquarters</v>
      </c>
      <c r="C16" s="406" t="str">
        <f>VLOOKUP($A16,'START HERE'!$A$13:$C$21,3,0)&amp;""</f>
        <v>United States of America</v>
      </c>
      <c r="D16" s="407"/>
      <c r="E16" s="407"/>
      <c r="F16" s="408"/>
      <c r="I16" s="44"/>
      <c r="J16" s="44"/>
    </row>
    <row r="17" spans="1:10" s="1" customFormat="1" ht="37.35" customHeight="1" thickBot="1">
      <c r="A17" s="80" t="str">
        <f>VLOOKUP(LEFT($A18,4),'Auto Responses'!$N$4:$O$38,2,0)&amp;""</f>
        <v xml:space="preserve"> Required Questions</v>
      </c>
      <c r="B17" s="30"/>
      <c r="C17" s="19" t="s">
        <v>22</v>
      </c>
      <c r="D17" s="40"/>
      <c r="E17" s="40" t="s">
        <v>24</v>
      </c>
      <c r="F17" s="206" t="s">
        <v>25</v>
      </c>
      <c r="I17" s="44"/>
      <c r="J17" s="44"/>
    </row>
    <row r="18" spans="1:10" s="1" customFormat="1" ht="38.25" customHeight="1" thickBot="1">
      <c r="A18" s="25" t="s">
        <v>37</v>
      </c>
      <c r="B18" s="24" t="str">
        <f>VLOOKUP($A18,Questions!$A$2:$W$333,2,0)</f>
        <v>Are you offering either a product or platform, as opposed to only offering a service</v>
      </c>
      <c r="C18" s="89" t="str">
        <f>VLOOKUP($A18,'START HERE'!$A$23:$F$36,3,0)&amp;""</f>
        <v>Yes</v>
      </c>
      <c r="D18" s="51" t="str">
        <f>VLOOKUP($A18,'START HERE'!$A$23:$F$36,4,0)&amp;""</f>
        <v/>
      </c>
      <c r="E18" s="186" t="str">
        <f>IF($C18="Yes",VLOOKUP($A18,Questions!$A$2:$W$333,17,0)&amp;"",IF($C18="No",VLOOKUP($A18,Questions!$A$2:$W$333,16,0)&amp;"",VLOOKUP($A18,Questions!$A$2:$W$333,15,0)&amp;""))</f>
        <v>DO complete the Product and Infrastructure worksheets</v>
      </c>
      <c r="F18" s="220" t="str">
        <f>VLOOKUP($A18,'Institution Evaluation'!$A$56:$E$346,5,0)&amp;""</f>
        <v/>
      </c>
      <c r="G18" s="268" t="s">
        <v>133</v>
      </c>
      <c r="I18" s="44"/>
      <c r="J18" s="44"/>
    </row>
    <row r="19" spans="1:10" s="1" customFormat="1" ht="37.35" customHeight="1" thickBot="1">
      <c r="A19" s="80" t="str">
        <f>VLOOKUP(LEFT($A20,4),'Auto Responses'!$N$4:$O$38,2,0)&amp;""</f>
        <v xml:space="preserve"> Authentication, Authorization, and Account Management</v>
      </c>
      <c r="B19" s="30"/>
      <c r="C19" s="19" t="s">
        <v>22</v>
      </c>
      <c r="D19" s="40" t="s">
        <v>23</v>
      </c>
      <c r="E19" s="40" t="s">
        <v>24</v>
      </c>
      <c r="F19" s="206" t="s">
        <v>25</v>
      </c>
      <c r="I19" s="44"/>
      <c r="J19" s="44"/>
    </row>
    <row r="20" spans="1:10" s="1" customFormat="1" ht="97.5" customHeight="1">
      <c r="A20" s="25" t="s">
        <v>134</v>
      </c>
      <c r="B20" s="24" t="str">
        <f>VLOOKUP($A20,Questions!$A$2:$W$333,2,0)</f>
        <v>Does your solution support single sign-on (SSO) protocols for user and administrator authentication?*</v>
      </c>
      <c r="C20" s="28" t="s">
        <v>27</v>
      </c>
      <c r="D20" s="335" t="s">
        <v>135</v>
      </c>
      <c r="E20" s="186" t="str">
        <f>IF($C$18="No",'Auto Responses'!$A$3,IF($C20="Yes",VLOOKUP($A20,Questions!$A$2:$W$333,17,0)&amp;"",IF($C20="No",VLOOKUP($A20,Questions!$A$2:$W$333,16,0)&amp;"",VLOOKUP($A20,Questions!$A$2:$W$333,15,0)&amp;"")))</f>
        <v>Describe how strong authentication is enforced (e.g., complex passwords, multifactor tokens, certificates, biometrics, aging requirements, re-use policy).</v>
      </c>
      <c r="F20" s="220" t="str">
        <f>VLOOKUP($A20,'Institution Evaluation'!$A$56:$E$346,5,0)&amp;""</f>
        <v/>
      </c>
      <c r="I20" s="44"/>
      <c r="J20" s="44"/>
    </row>
    <row r="21" spans="1:10" s="1" customFormat="1" ht="45.75" customHeight="1">
      <c r="A21" s="25" t="s">
        <v>136</v>
      </c>
      <c r="B21" s="24" t="str">
        <f>VLOOKUP($A21,Questions!$A$2:$W$333,2,0)</f>
        <v>Does your solution support local authentication protocols for user and administrator authentication?*</v>
      </c>
      <c r="C21" s="28" t="s">
        <v>27</v>
      </c>
      <c r="D21" s="335" t="s">
        <v>137</v>
      </c>
      <c r="E21" s="186" t="str">
        <f>IF($C$18="No",'Auto Responses'!$A$3,IF($C21="Yes",VLOOKUP($A21,Questions!$A$2:$W$333,17,0)&amp;"",IF($C21="No",VLOOKUP($A21,Questions!$A$2:$W$333,16,0)&amp;"",VLOOKUP($A21,Questions!$A$2:$W$333,15,0)&amp;"")))</f>
        <v>Provide a detailed description of your local authentication mode practices.</v>
      </c>
      <c r="F21" s="220" t="str">
        <f>VLOOKUP($A21,'Institution Evaluation'!$A$56:$E$346,5,0)&amp;""</f>
        <v/>
      </c>
      <c r="I21" s="44"/>
      <c r="J21" s="44"/>
    </row>
    <row r="22" spans="1:10" s="1" customFormat="1" ht="48" customHeight="1">
      <c r="A22" s="25" t="s">
        <v>138</v>
      </c>
      <c r="B22" s="24" t="str">
        <f>VLOOKUP($A22,Questions!$A$2:$W$333,2,0)</f>
        <v>Can you enforce password/passphrase complexity requirements (provided by the institution)?*</v>
      </c>
      <c r="C22" s="28" t="s">
        <v>27</v>
      </c>
      <c r="D22" s="335" t="s">
        <v>139</v>
      </c>
      <c r="E22" s="186" t="str">
        <f>IF($C$18="No",'Auto Responses'!$A$3,IF($C22="Yes",VLOOKUP($A22,Questions!$A$2:$W$333,17,0)&amp;"",IF($C22="No",VLOOKUP($A22,Questions!$A$2:$W$333,16,0)&amp;"",VLOOKUP($A22,Questions!$A$2:$W$333,15,0)&amp;"")))</f>
        <v>Describe how password/passphrase complexity requirements are implemented in the product.</v>
      </c>
      <c r="F22" s="220" t="str">
        <f>VLOOKUP($A22,'Institution Evaluation'!$A$56:$E$346,5,0)&amp;""</f>
        <v/>
      </c>
      <c r="I22" s="44"/>
      <c r="J22" s="44"/>
    </row>
    <row r="23" spans="1:10" s="1" customFormat="1" ht="72" customHeight="1">
      <c r="A23" s="25" t="s">
        <v>140</v>
      </c>
      <c r="B23" s="24" t="str">
        <f>VLOOKUP($A23,Questions!$A$2:$W$333,2,0)</f>
        <v>Does the system have password complexity or length limitations and/or restrictions?*</v>
      </c>
      <c r="C23" s="28" t="s">
        <v>27</v>
      </c>
      <c r="D23" s="335"/>
      <c r="E23" s="186" t="str">
        <f>IF($C$18="No",'Auto Responses'!$A$3,IF($C23="Yes",VLOOKUP($A23,Questions!$A$2:$W$333,17,0)&amp;"",IF($C23="No",VLOOKUP($A23,Questions!$A$2:$W$333,16,0)&amp;"",VLOOKUP($A23,Questions!$A$2:$W$333,15,0)&amp;"")))</f>
        <v>Describe these limitations and/or restrictions and state what lengths and complexities are supported.</v>
      </c>
      <c r="F23" s="220" t="str">
        <f>VLOOKUP($A23,'Institution Evaluation'!$A$56:$E$346,5,0)&amp;""</f>
        <v/>
      </c>
      <c r="I23" s="44"/>
      <c r="J23" s="44"/>
    </row>
    <row r="24" spans="1:10" s="1" customFormat="1" ht="73.5" customHeight="1">
      <c r="A24" s="25" t="s">
        <v>141</v>
      </c>
      <c r="B24" s="24" t="str">
        <f>VLOOKUP($A24,Questions!$A$2:$W$333,2,0)</f>
        <v>Do you have documented password/passphrase reset procedures that are currently implemented in the system and/or customer support?*</v>
      </c>
      <c r="C24" s="28" t="s">
        <v>27</v>
      </c>
      <c r="D24" s="335"/>
      <c r="E24" s="186" t="str">
        <f>IF($C$18="No",'Auto Responses'!$A$3,IF($C24="Yes",VLOOKUP($A24,Questions!$A$2:$W$333,17,0)&amp;"",IF($C24="No",VLOOKUP($A24,Questions!$A$2:$W$333,16,0)&amp;"",VLOOKUP($A24,Questions!$A$2:$W$333,15,0)&amp;"")))</f>
        <v>Describe your documented password/passphrase reset procedures that are currently implemented in the system and/or customer support.</v>
      </c>
      <c r="F24" s="220" t="str">
        <f>VLOOKUP($A24,'Institution Evaluation'!$A$56:$E$346,5,0)&amp;""</f>
        <v/>
      </c>
      <c r="H24" s="191"/>
      <c r="I24" s="44"/>
      <c r="J24" s="44"/>
    </row>
    <row r="25" spans="1:10" s="1" customFormat="1" ht="57.75" customHeight="1">
      <c r="A25" s="25" t="s">
        <v>142</v>
      </c>
      <c r="B25" s="24" t="str">
        <f>VLOOKUP($A25,Questions!$A$2:$W$333,2,0)</f>
        <v>Does your organization participate in InCommon or another eduGAIN-affiliated trust federation?*</v>
      </c>
      <c r="C25" s="28" t="s">
        <v>43</v>
      </c>
      <c r="D25" s="335" t="s">
        <v>143</v>
      </c>
      <c r="E25" s="186" t="str">
        <f>IF($C$18="No",'Auto Responses'!$A$3,IF($C25="Yes",VLOOKUP($A25,Questions!$A$2:$W$333,17,0)&amp;"",IF($C25="No",VLOOKUP($A25,Questions!$A$2:$W$333,16,0)&amp;"",VLOOKUP($A25,Questions!$A$2:$W$333,15,0)&amp;"")))</f>
        <v>Describe plans to participate in InCommon or another eduGAIN-affiliated trust federation.</v>
      </c>
      <c r="F25" s="220" t="str">
        <f>VLOOKUP($A25,'Institution Evaluation'!$A$56:$E$346,5,0)&amp;""</f>
        <v/>
      </c>
      <c r="I25" s="44"/>
      <c r="J25" s="44"/>
    </row>
    <row r="26" spans="1:10" s="1" customFormat="1" ht="38.25" customHeight="1">
      <c r="A26" s="25" t="s">
        <v>144</v>
      </c>
      <c r="B26" s="24" t="str">
        <f>VLOOKUP($A26,Questions!$A$2:$W$333,2,0)</f>
        <v>Are there any passwords/passphrases hard-coded into your systems or solutions?*</v>
      </c>
      <c r="C26" s="28" t="s">
        <v>43</v>
      </c>
      <c r="D26" s="335"/>
      <c r="E26" s="186" t="str">
        <f>IF($C$18="No",'Auto Responses'!$A$3,IF($C26="Yes",VLOOKUP($A26,Questions!$A$2:$W$333,17,0)&amp;"",IF($C26="No",VLOOKUP($A26,Questions!$A$2:$W$333,16,0)&amp;"",VLOOKUP($A26,Questions!$A$2:$W$333,15,0)&amp;"")))</f>
        <v/>
      </c>
      <c r="F26" s="220" t="str">
        <f>VLOOKUP($A26,'Institution Evaluation'!$A$56:$E$346,5,0)&amp;""</f>
        <v/>
      </c>
      <c r="I26" s="44"/>
      <c r="J26" s="44"/>
    </row>
    <row r="27" spans="1:10" s="1" customFormat="1" ht="38.25" customHeight="1">
      <c r="A27" s="25" t="s">
        <v>145</v>
      </c>
      <c r="B27" s="24" t="str">
        <f>VLOOKUP($A27,Questions!$A$2:$W$333,2,0)</f>
        <v>Are you storing any passwords in plaintext?*</v>
      </c>
      <c r="C27" s="28" t="s">
        <v>43</v>
      </c>
      <c r="D27" s="335"/>
      <c r="E27" s="186" t="str">
        <f>IF($C$18="No",'Auto Responses'!$A$3,IF($C27="Yes",VLOOKUP($A27,Questions!$A$2:$W$333,17,0)&amp;"",IF($C27="No",VLOOKUP($A27,Questions!$A$2:$W$333,16,0)&amp;"",VLOOKUP($A27,Questions!$A$2:$W$333,15,0)&amp;"")))</f>
        <v/>
      </c>
      <c r="F27" s="220" t="str">
        <f>VLOOKUP($A27,'Institution Evaluation'!$A$56:$E$346,5,0)&amp;""</f>
        <v/>
      </c>
      <c r="I27" s="44"/>
      <c r="J27" s="44"/>
    </row>
    <row r="28" spans="1:10" s="1" customFormat="1" ht="69.75" customHeight="1">
      <c r="A28" s="25" t="s">
        <v>146</v>
      </c>
      <c r="B28" s="24" t="str">
        <f>VLOOKUP($A28,Questions!$A$2:$W$333,2,0)</f>
        <v>Are audit logs available that include AT LEAST all of the following: login, logout, actions performed, and source IP address?*</v>
      </c>
      <c r="C28" s="28" t="s">
        <v>27</v>
      </c>
      <c r="D28" s="335"/>
      <c r="E28" s="186" t="str">
        <f>IF($C$18="No",'Auto Responses'!$A$3,IF($C28="Yes",VLOOKUP($A28,Questions!$A$2:$W$333,17,0)&amp;"",IF($C28="No",VLOOKUP($A28,Questions!$A$2:$W$333,16,0)&amp;"",VLOOKUP($A28,Questions!$A$2:$W$333,15,0)&amp;"")))</f>
        <v/>
      </c>
      <c r="F28" s="220" t="str">
        <f>VLOOKUP($A28,'Institution Evaluation'!$A$56:$E$346,5,0)&amp;""</f>
        <v/>
      </c>
      <c r="I28" s="44"/>
      <c r="J28" s="44"/>
    </row>
    <row r="29" spans="1:10" s="1" customFormat="1" ht="104.25" customHeight="1">
      <c r="A29" s="25" t="s">
        <v>147</v>
      </c>
      <c r="B29" s="24" t="str">
        <f>VLOOKUP($A29,Questions!$A$2:$W$333,2,0)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94"/>
      <c r="D29" s="349" t="s">
        <v>148</v>
      </c>
      <c r="E29" s="186" t="str">
        <f>IF($C$18="No",'Auto Responses'!$A$3,IF($C29="Yes",VLOOKUP($A29,Questions!$A$2:$W$333,17,0)&amp;"",IF($C29="No",VLOOKUP($A29,Questions!$A$2:$W$333,16,0)&amp;"",VLOOKUP($A29,Questions!$A$2:$W$333,15,0)&amp;"")))</f>
        <v>Ensure that all elements of AAAI-10 are clearly stated in your response.</v>
      </c>
      <c r="F29" s="220" t="str">
        <f>VLOOKUP($A29,'Institution Evaluation'!$A$56:$E$346,5,0)&amp;""</f>
        <v/>
      </c>
      <c r="I29" s="44"/>
      <c r="J29" s="44"/>
    </row>
    <row r="30" spans="1:10" s="1" customFormat="1" ht="48" customHeight="1">
      <c r="A30" s="25" t="s">
        <v>149</v>
      </c>
      <c r="B30" s="24" t="str">
        <f>VLOOKUP($A30,Questions!$A$2:$W$333,2,0)</f>
        <v>Can you provide the institution documentation regarding the retention period for those logs, how logs are protected, and whether they are accessible to the customer (and if so, how)?*</v>
      </c>
      <c r="C30" s="28" t="s">
        <v>27</v>
      </c>
      <c r="D30" s="350" t="s">
        <v>150</v>
      </c>
      <c r="E30" s="186" t="str">
        <f>IF($C$18="No",'Auto Responses'!$A$3,IF($C30="Yes",VLOOKUP($A30,Questions!$A$2:$W$333,17,0)&amp;"",IF($C30="No",VLOOKUP($A30,Questions!$A$2:$W$333,16,0)&amp;"",VLOOKUP($A30,Questions!$A$2:$W$333,15,0)&amp;"")))</f>
        <v/>
      </c>
      <c r="F30" s="220" t="str">
        <f>VLOOKUP($A30,'Institution Evaluation'!$A$56:$E$346,5,0)&amp;""</f>
        <v/>
      </c>
      <c r="I30" s="44"/>
      <c r="J30" s="44"/>
    </row>
    <row r="31" spans="1:10" s="1" customFormat="1" ht="55.5" customHeight="1">
      <c r="A31" s="25" t="s">
        <v>151</v>
      </c>
      <c r="B31" s="338" t="str">
        <f>VLOOKUP($A31,Questions!$A$2:$W$333,2,0)</f>
        <v>Does your application support integration with other authentication and authorization systems?</v>
      </c>
      <c r="C31" s="28" t="s">
        <v>27</v>
      </c>
      <c r="D31" s="335" t="s">
        <v>152</v>
      </c>
      <c r="E31" s="186" t="str">
        <f>IF($C$18="No",'Auto Responses'!$A$3,IF($C31="Yes",VLOOKUP($A31,Questions!$A$2:$W$333,17,0)&amp;"",IF($C31="No",VLOOKUP($A31,Questions!$A$2:$W$333,16,0)&amp;"",VLOOKUP($A31,Questions!$A$2:$W$333,15,0)&amp;"")))</f>
        <v>List which systems and versions supported (such as Active Directory, Kerberos, or other LDAP compatible directory) in Additional Info.</v>
      </c>
      <c r="F31" s="220" t="str">
        <f>VLOOKUP($A31,'Institution Evaluation'!$A$56:$E$346,5,0)&amp;""</f>
        <v/>
      </c>
      <c r="I31" s="44"/>
      <c r="J31" s="44"/>
    </row>
    <row r="32" spans="1:10" s="1" customFormat="1" ht="51.75" customHeight="1">
      <c r="A32" s="25" t="s">
        <v>153</v>
      </c>
      <c r="B32" s="24" t="str">
        <f>VLOOKUP($A32,Questions!$A$2:$W$333,2,0)</f>
        <v>Do you allow the customer to specify attribute mappings for any needed information beyond a user identifier? (e.g., Reference eduPerson, ePPA/ePPN/ePE)</v>
      </c>
      <c r="C32" s="28" t="s">
        <v>27</v>
      </c>
      <c r="D32" s="335"/>
      <c r="E32" s="186" t="str">
        <f>IF($C$18="No",'Auto Responses'!$A$3,IF($C32="Yes",VLOOKUP($A32,Questions!$A$2:$W$333,17,0)&amp;"",IF($C32="No",VLOOKUP($A32,Questions!$A$2:$W$333,16,0)&amp;"",VLOOKUP($A32,Questions!$A$2:$W$333,15,0)&amp;"")))</f>
        <v/>
      </c>
      <c r="F32" s="220" t="str">
        <f>VLOOKUP($A32,'Institution Evaluation'!$A$56:$E$346,5,0)&amp;""</f>
        <v/>
      </c>
      <c r="I32" s="44"/>
      <c r="J32" s="44"/>
    </row>
    <row r="33" spans="1:10" s="1" customFormat="1" ht="60" customHeight="1">
      <c r="A33" s="25" t="s">
        <v>154</v>
      </c>
      <c r="B33" s="24" t="str">
        <f>VLOOKUP($A33,Questions!$A$2:$W$333,2,0)</f>
        <v>Does your application support directory integration for user accounts?</v>
      </c>
      <c r="C33" s="28" t="s">
        <v>27</v>
      </c>
      <c r="D33" s="361" t="s">
        <v>155</v>
      </c>
      <c r="E33" s="186" t="str">
        <f>IF($C$18="No",'Auto Responses'!$A$3,IF($C33="Yes",VLOOKUP($A33,Questions!$A$2:$W$333,17,0)&amp;"",IF($C33="No",VLOOKUP($A33,Questions!$A$2:$W$333,16,0)&amp;"",VLOOKUP($A33,Questions!$A$2:$W$333,15,0)&amp;"")))</f>
        <v>Describe all authentication services supported by the system.</v>
      </c>
      <c r="F33" s="220" t="str">
        <f>VLOOKUP($A33,'Institution Evaluation'!$A$56:$E$346,5,0)&amp;""</f>
        <v/>
      </c>
      <c r="I33" s="44"/>
      <c r="J33" s="44"/>
    </row>
    <row r="34" spans="1:10" s="1" customFormat="1" ht="75" customHeight="1">
      <c r="A34" s="25" t="s">
        <v>156</v>
      </c>
      <c r="B34" s="338" t="str">
        <f>VLOOKUP($A34,Questions!$A$2:$W$333,2,0)</f>
        <v>Does your solution support any of the following web SSO standards: SAML2 (with redirect flow), OIDC, CAS, or other?</v>
      </c>
      <c r="C34" s="28" t="s">
        <v>27</v>
      </c>
      <c r="D34" s="362" t="s">
        <v>157</v>
      </c>
      <c r="E34" s="186" t="str">
        <f>IF($C$18="No",'Auto Responses'!$A$3,IF($C34="Yes",VLOOKUP($A34,Questions!$A$2:$W$333,17,0)&amp;"",IF($C34="No",VLOOKUP($A34,Questions!$A$2:$W$333,16,0)&amp;"",VLOOKUP($A34,Questions!$A$2:$W$333,15,0)&amp;"")))</f>
        <v>State the web SSO standards supported by your solution and provide additional details about your support, including framework(s) in use, how information is exchanged securely, etc.</v>
      </c>
      <c r="F34" s="220" t="str">
        <f>VLOOKUP($A34,'Institution Evaluation'!$A$56:$E$346,5,0)&amp;""</f>
        <v/>
      </c>
      <c r="I34" s="44"/>
      <c r="J34" s="44"/>
    </row>
    <row r="35" spans="1:10" s="1" customFormat="1" ht="70.5" customHeight="1">
      <c r="A35" s="25" t="s">
        <v>158</v>
      </c>
      <c r="B35" s="24" t="str">
        <f>VLOOKUP($A35,Questions!$A$2:$W$333,2,0)</f>
        <v>Do you support differentiation between email address and user identifier?</v>
      </c>
      <c r="C35" s="28" t="s">
        <v>27</v>
      </c>
      <c r="D35" s="335"/>
      <c r="E35" s="186" t="str">
        <f>IF($C$18="No",'Auto Responses'!$A$3,IF($C35="Yes",VLOOKUP($A35,Questions!$A$2:$W$333,17,0)&amp;"",IF($C35="No",VLOOKUP($A35,Questions!$A$2:$W$333,16,0)&amp;"",VLOOKUP($A35,Questions!$A$2:$W$333,15,0)&amp;"")))</f>
        <v/>
      </c>
      <c r="F35" s="220" t="str">
        <f>VLOOKUP($A35,'Institution Evaluation'!$A$56:$E$346,5,0)&amp;""</f>
        <v/>
      </c>
      <c r="I35" s="44"/>
      <c r="J35" s="44"/>
    </row>
    <row r="36" spans="1:10" s="1" customFormat="1" ht="57.75" customHeight="1">
      <c r="A36" s="25" t="s">
        <v>159</v>
      </c>
      <c r="B36" s="24" t="str">
        <f>VLOOKUP($A36,Questions!$A$2:$W$333,2,0)</f>
        <v>If you don't support SSO, does your application and/or user frontend/portal support multifactor authentication (e.g., Duo, Google Authenticator, OTP, etc.)?</v>
      </c>
      <c r="C36" s="28"/>
      <c r="D36" s="335" t="s">
        <v>160</v>
      </c>
      <c r="E36" s="186" t="str">
        <f>IF($C$18="No",'Auto Responses'!$A$3,IF($C$20="No",'Auto Responses'!$A$28,IF($C36="Yes",VLOOKUP($A36,Questions!$A$2:$W$333,17,0)&amp;"",IF($C36="No",VLOOKUP($A36,Questions!$A$2:$W$333,16,0)&amp;"",VLOOKUP($A36,Questions!$A$2:$W$333,15,0)&amp;""))))</f>
        <v/>
      </c>
      <c r="F36" s="220" t="str">
        <f>VLOOKUP($A36,'Institution Evaluation'!$A$56:$E$346,5,0)&amp;""</f>
        <v/>
      </c>
      <c r="I36" s="44"/>
      <c r="J36" s="44"/>
    </row>
    <row r="37" spans="1:10" s="1" customFormat="1" ht="99" customHeight="1" thickBot="1">
      <c r="A37" s="25" t="s">
        <v>161</v>
      </c>
      <c r="B37" s="24" t="str">
        <f>VLOOKUP($A37,Questions!$A$2:$W$333,2,0)</f>
        <v>Does your application automatically lock the session or log out an account after a period of inactivity?</v>
      </c>
      <c r="C37" s="28" t="s">
        <v>27</v>
      </c>
      <c r="D37" s="335"/>
      <c r="E37" s="186" t="str">
        <f>IF($C$18="No",'Auto Responses'!$A$3,IF($C37="Yes",VLOOKUP($A37,Questions!$A$2:$W$333,17,0)&amp;"",IF($C37="No",VLOOKUP($A37,Questions!$A$2:$W$333,16,0)&amp;"",VLOOKUP($A37,Questions!$A$2:$W$333,15,0)&amp;"")))</f>
        <v>Describe the default behavior of this capability.</v>
      </c>
      <c r="F37" s="220" t="str">
        <f>VLOOKUP($A37,'Institution Evaluation'!$A$56:$E$346,5,0)&amp;""</f>
        <v/>
      </c>
      <c r="G37" s="268" t="s">
        <v>133</v>
      </c>
      <c r="I37" s="44"/>
      <c r="J37" s="44"/>
    </row>
    <row r="38" spans="1:10" s="1" customFormat="1" ht="37.35" customHeight="1" thickBot="1">
      <c r="A38" s="80" t="str">
        <f>VLOOKUP(LEFT($A39,4),'Auto Responses'!$N$4:$O$38,2,0)&amp;""</f>
        <v xml:space="preserve"> Data</v>
      </c>
      <c r="B38" s="30"/>
      <c r="C38" s="19" t="s">
        <v>22</v>
      </c>
      <c r="D38" s="40" t="s">
        <v>23</v>
      </c>
      <c r="E38" s="40" t="s">
        <v>24</v>
      </c>
      <c r="F38" s="206" t="s">
        <v>25</v>
      </c>
      <c r="I38" s="44"/>
      <c r="J38" s="44"/>
    </row>
    <row r="39" spans="1:10" s="1" customFormat="1" ht="72" customHeight="1">
      <c r="A39" s="25" t="s">
        <v>162</v>
      </c>
      <c r="B39" s="333" t="str">
        <f>VLOOKUP($A39,Questions!$A$2:$W$333,2,0)</f>
        <v>Will the institution's data be stored on any devices (database servers, file servers, SAN, NAS, etc.) configured with non-RFC 1918/4193 (i.e., publicly routable) IP addresses?*</v>
      </c>
      <c r="C39" s="28" t="s">
        <v>43</v>
      </c>
      <c r="D39" s="50"/>
      <c r="E39" s="186" t="str">
        <f>IF($C$18="No",'Auto Responses'!$A$3,IF($C39="Yes",VLOOKUP($A39,Questions!$A$2:$W$333,17,0)&amp;"",IF($C39="No",VLOOKUP($A39,Questions!$A$2:$W$333,16,0)&amp;"",VLOOKUP($A39,Questions!$A$2:$W$333,15,0)&amp;"")))</f>
        <v/>
      </c>
      <c r="F39" s="220" t="str">
        <f>VLOOKUP($A39,'Institution Evaluation'!$A$56:$E$346,5,0)&amp;""</f>
        <v/>
      </c>
      <c r="I39" s="44"/>
      <c r="J39" s="44"/>
    </row>
    <row r="40" spans="1:10" s="1" customFormat="1" ht="61.5" customHeight="1">
      <c r="A40" s="25" t="s">
        <v>163</v>
      </c>
      <c r="B40" s="24" t="str">
        <f>VLOOKUP($A40,Questions!$A$2:$W$333,2,0)</f>
        <v>Is the transport of sensitive data encrypted using security protocols/algorithms (e.g., system-to-client)?*</v>
      </c>
      <c r="C40" s="28" t="s">
        <v>27</v>
      </c>
      <c r="D40" s="50"/>
      <c r="E40" s="186" t="str">
        <f>IF($C$18="No",'Auto Responses'!$A$3,IF($C40="Yes",VLOOKUP($A40,Questions!$A$2:$W$333,17,0)&amp;"",IF($C40="No",VLOOKUP($A40,Questions!$A$2:$W$333,16,0)&amp;"",VLOOKUP($A40,Questions!$A$2:$W$333,15,0)&amp;"")))</f>
        <v>Summarize your transport encryption strategy.</v>
      </c>
      <c r="F40" s="220" t="str">
        <f>VLOOKUP($A40,'Institution Evaluation'!$A$56:$E$346,5,0)&amp;""</f>
        <v/>
      </c>
      <c r="I40" s="44"/>
      <c r="J40" s="44"/>
    </row>
    <row r="41" spans="1:10" s="1" customFormat="1" ht="52.5" customHeight="1">
      <c r="A41" s="25" t="s">
        <v>164</v>
      </c>
      <c r="B41" s="24" t="str">
        <f>VLOOKUP($A41,Questions!$A$2:$W$333,2,0)</f>
        <v>Is the storage of sensitive data encrypted using security protocols/algorithms (e.g., disk encryption, at-rest, files, and within a running database)?*</v>
      </c>
      <c r="C41" s="28" t="s">
        <v>27</v>
      </c>
      <c r="D41" s="50"/>
      <c r="E41" s="186" t="str">
        <f>IF($C$18="No",'Auto Responses'!$A$3,IF($C41="Yes",VLOOKUP($A41,Questions!$A$2:$W$333,17,0)&amp;"",IF($C41="No",VLOOKUP($A41,Questions!$A$2:$W$333,16,0)&amp;"",VLOOKUP($A41,Questions!$A$2:$W$333,15,0)&amp;"")))</f>
        <v>Summarize your data encryption strategy and state what encryption options are available.</v>
      </c>
      <c r="F41" s="220" t="str">
        <f>VLOOKUP($A41,'Institution Evaluation'!$A$56:$E$346,5,0)&amp;""</f>
        <v/>
      </c>
      <c r="I41" s="44"/>
      <c r="J41" s="44"/>
    </row>
    <row r="42" spans="1:10" s="1" customFormat="1" ht="51.75" customHeight="1">
      <c r="A42" s="25" t="s">
        <v>165</v>
      </c>
      <c r="B42" s="24" t="str">
        <f>VLOOKUP($A42,Questions!$A$2:$W$333,2,0)</f>
        <v>Do all cryptographic modules in use in your solution conform to the Federal Information Processing Standards (FIPS PUB 140-2 or 140-3)?*</v>
      </c>
      <c r="C42" s="28" t="s">
        <v>27</v>
      </c>
      <c r="D42" s="341"/>
      <c r="E42" s="186" t="str">
        <f>IF($C$18="No",'Auto Responses'!$A$3,IF($C42="Yes",VLOOKUP($A42,Questions!$A$2:$W$333,17,0)&amp;"",IF($C42="No",VLOOKUP($A42,Questions!$A$2:$W$333,16,0)&amp;"",VLOOKUP($A42,Questions!$A$2:$W$333,15,0)&amp;"")))</f>
        <v>Provide reference to FIPS 140-3 validation certificates.</v>
      </c>
      <c r="F42" s="220" t="str">
        <f>VLOOKUP($A42,'Institution Evaluation'!$A$56:$E$346,5,0)&amp;""</f>
        <v/>
      </c>
      <c r="I42" s="44"/>
      <c r="J42" s="44"/>
    </row>
    <row r="43" spans="1:10" s="1" customFormat="1" ht="38.25" customHeight="1">
      <c r="A43" s="25" t="s">
        <v>166</v>
      </c>
      <c r="B43" s="24" t="str">
        <f>VLOOKUP($A43,Questions!$A$2:$W$333,2,0)</f>
        <v>Will the institution's data be available within the system for a period of time at the completion of this contract?*</v>
      </c>
      <c r="C43" s="28" t="s">
        <v>27</v>
      </c>
      <c r="D43" s="50" t="s">
        <v>167</v>
      </c>
      <c r="E43" s="186" t="str">
        <f>IF($C$18="No",'Auto Responses'!$A$3,IF($C43="Yes",VLOOKUP($A43,Questions!$A$2:$W$333,17,0)&amp;"",IF($C43="No",VLOOKUP($A43,Questions!$A$2:$W$333,16,0)&amp;"",VLOOKUP($A43,Questions!$A$2:$W$333,15,0)&amp;"")))</f>
        <v>State the length of time that the institution's data will be available in the system at the completion of the contract.</v>
      </c>
      <c r="F43" s="220" t="str">
        <f>VLOOKUP($A43,'Institution Evaluation'!$A$56:$E$346,5,0)&amp;""</f>
        <v/>
      </c>
      <c r="I43" s="44"/>
      <c r="J43" s="44"/>
    </row>
    <row r="44" spans="1:10" s="1" customFormat="1" ht="38.25" customHeight="1">
      <c r="A44" s="25" t="s">
        <v>168</v>
      </c>
      <c r="B44" s="24" t="str">
        <f>VLOOKUP($A44,Questions!$A$2:$W$333,2,0)</f>
        <v>Are these rights retained even through a provider acquisition or bankruptcy event?*</v>
      </c>
      <c r="C44" s="28" t="s">
        <v>27</v>
      </c>
      <c r="D44" s="50"/>
      <c r="E44" s="186" t="str">
        <f>IF($C$18="No",'Auto Responses'!$A$3,IF($C44="Yes",VLOOKUP($A44,Questions!$A$2:$W$333,17,0)&amp;"",IF($C44="No",VLOOKUP($A44,Questions!$A$2:$W$333,16,0)&amp;"",VLOOKUP($A44,Questions!$A$2:$W$333,15,0)&amp;"")))</f>
        <v>Provide references, as needed.</v>
      </c>
      <c r="F44" s="220" t="str">
        <f>VLOOKUP($A44,'Institution Evaluation'!$A$56:$E$346,5,0)&amp;""</f>
        <v/>
      </c>
      <c r="I44" s="44"/>
      <c r="J44" s="44"/>
    </row>
    <row r="45" spans="1:10" s="1" customFormat="1" ht="38.25" customHeight="1">
      <c r="A45" s="25" t="s">
        <v>169</v>
      </c>
      <c r="B45" s="24" t="str">
        <f>VLOOKUP($A45,Questions!$A$2:$W$333,2,0)</f>
        <v>Do backups containing the institution's data ever leave the institution's data zone either physically or via network routing?*</v>
      </c>
      <c r="C45" s="28" t="s">
        <v>43</v>
      </c>
      <c r="D45" s="50"/>
      <c r="E45" s="186" t="str">
        <f>IF($C$18="No",'Auto Responses'!$A$3,IF($C45="Yes",VLOOKUP($A45,Questions!$A$2:$W$333,17,0)&amp;"",IF($C45="No",VLOOKUP($A45,Questions!$A$2:$W$333,16,0)&amp;"",VLOOKUP($A45,Questions!$A$2:$W$333,15,0)&amp;"")))</f>
        <v/>
      </c>
      <c r="F45" s="220" t="str">
        <f>VLOOKUP($A45,'Institution Evaluation'!$A$56:$E$346,5,0)&amp;""</f>
        <v/>
      </c>
      <c r="I45" s="44"/>
      <c r="J45" s="44"/>
    </row>
    <row r="46" spans="1:10" s="1" customFormat="1" ht="38.25" customHeight="1">
      <c r="A46" s="25" t="s">
        <v>170</v>
      </c>
      <c r="B46" s="24" t="str">
        <f>VLOOKUP($A46,Questions!$A$2:$W$333,2,0)</f>
        <v>Is media used for long-term retention of business data and archival purposes stored in a secure, environmentally protected area?*</v>
      </c>
      <c r="C46" s="28" t="s">
        <v>27</v>
      </c>
      <c r="D46" s="50"/>
      <c r="E46" s="186" t="str">
        <f>IF($C$18="No",'Auto Responses'!$A$3,IF($C46="Yes",VLOOKUP($A46,Questions!$A$2:$W$333,17,0)&amp;"",IF($C46="No",VLOOKUP($A46,Questions!$A$2:$W$333,16,0)&amp;"",VLOOKUP($A46,Questions!$A$2:$W$333,15,0)&amp;"")))</f>
        <v>Provide a general summary of your archival environment.</v>
      </c>
      <c r="F46" s="220" t="str">
        <f>VLOOKUP($A46,'Institution Evaluation'!$A$56:$E$346,5,0)&amp;""</f>
        <v/>
      </c>
      <c r="I46" s="44"/>
      <c r="J46" s="44"/>
    </row>
    <row r="47" spans="1:10" s="1" customFormat="1" ht="48" customHeight="1">
      <c r="A47" s="25" t="s">
        <v>171</v>
      </c>
      <c r="B47" s="24" t="str">
        <f>VLOOKUP($A47,Questions!$A$2:$W$333,2,0)</f>
        <v>At the completion of this contract, will data be returned to the institution and/or deleted from all your systems and archives?</v>
      </c>
      <c r="C47" s="28" t="s">
        <v>27</v>
      </c>
      <c r="D47" s="50" t="s">
        <v>172</v>
      </c>
      <c r="E47" s="186" t="str">
        <f>IF($C$18="No",'Auto Responses'!$A$3,IF($C47="Yes",VLOOKUP($A47,Questions!$A$2:$W$333,17,0)&amp;"",IF($C47="No",VLOOKUP($A47,Questions!$A$2:$W$333,16,0)&amp;"",VLOOKUP($A47,Questions!$A$2:$W$333,15,0)&amp;"")))</f>
        <v>State the length of time that the institution's data will be available in the system at the completion of the contract.</v>
      </c>
      <c r="F47" s="220" t="str">
        <f>VLOOKUP($A47,'Institution Evaluation'!$A$56:$E$346,5,0)&amp;""</f>
        <v/>
      </c>
      <c r="I47" s="44"/>
      <c r="J47" s="44"/>
    </row>
    <row r="48" spans="1:10" s="1" customFormat="1" ht="38.25" customHeight="1">
      <c r="A48" s="25" t="s">
        <v>173</v>
      </c>
      <c r="B48" s="24" t="str">
        <f>VLOOKUP($A48,Questions!$A$2:$W$333,2,0)</f>
        <v>Can the institution extract a full or partial backup of data?</v>
      </c>
      <c r="C48" s="28" t="s">
        <v>27</v>
      </c>
      <c r="D48" s="50"/>
      <c r="E48" s="186" t="str">
        <f>IF($C$18="No",'Auto Responses'!$A$3,IF($C48="Yes",VLOOKUP($A48,Questions!$A$2:$W$333,17,0)&amp;"",IF($C48="No",VLOOKUP($A48,Questions!$A$2:$W$333,16,0)&amp;"",VLOOKUP($A48,Questions!$A$2:$W$333,15,0)&amp;"")))</f>
        <v>Provide a general summary of how full and partial backups of data can be extracted.</v>
      </c>
      <c r="F48" s="220" t="str">
        <f>VLOOKUP($A48,'Institution Evaluation'!$A$56:$E$346,5,0)&amp;""</f>
        <v/>
      </c>
      <c r="I48" s="44"/>
      <c r="J48" s="44"/>
    </row>
    <row r="49" spans="1:10" s="1" customFormat="1" ht="54" customHeight="1">
      <c r="A49" s="25" t="s">
        <v>174</v>
      </c>
      <c r="B49" s="24" t="str">
        <f>VLOOKUP($A49,Questions!$A$2:$W$333,2,0)</f>
        <v>Do current backups include all operating system software, utilities, security software, application software, and data files necessary for recovery?</v>
      </c>
      <c r="C49" s="28" t="s">
        <v>27</v>
      </c>
      <c r="D49" s="50"/>
      <c r="E49" s="186" t="str">
        <f>IF($C$18="No",'Auto Responses'!$A$3,IF($C49="Yes",VLOOKUP($A49,Questions!$A$2:$W$333,17,0)&amp;"",IF($C49="No",VLOOKUP($A49,Questions!$A$2:$W$333,16,0)&amp;"",VLOOKUP($A49,Questions!$A$2:$W$333,15,0)&amp;"")))</f>
        <v>Decribe your overall strategy to accomplish these elements.</v>
      </c>
      <c r="F49" s="220" t="str">
        <f>VLOOKUP($A49,'Institution Evaluation'!$A$56:$E$346,5,0)&amp;""</f>
        <v/>
      </c>
      <c r="I49" s="44"/>
      <c r="J49" s="44"/>
    </row>
    <row r="50" spans="1:10" s="1" customFormat="1" ht="53.25" customHeight="1">
      <c r="A50" s="25" t="s">
        <v>175</v>
      </c>
      <c r="B50" s="24" t="str">
        <f>VLOOKUP($A50,Questions!$A$2:$W$333,2,0)</f>
        <v>Are you performing off-site backups (i.e., digitally moved off site)?</v>
      </c>
      <c r="C50" s="28" t="s">
        <v>27</v>
      </c>
      <c r="D50" s="50" t="s">
        <v>176</v>
      </c>
      <c r="E50" s="186" t="str">
        <f>IF($C$18="No",'Auto Responses'!$A$3,IF($C50="Yes",VLOOKUP($A50,Questions!$A$2:$W$333,17,0)&amp;"",IF($C50="No",VLOOKUP($A50,Questions!$A$2:$W$333,16,0)&amp;"",VLOOKUP($A50,Questions!$A$2:$W$333,15,0)&amp;"")))</f>
        <v>Summarize your off-site backup strategy.</v>
      </c>
      <c r="F50" s="220" t="str">
        <f>VLOOKUP($A50,'Institution Evaluation'!$A$56:$E$346,5,0)&amp;""</f>
        <v/>
      </c>
      <c r="I50" s="44"/>
      <c r="J50" s="44"/>
    </row>
    <row r="51" spans="1:10" s="1" customFormat="1" ht="51.75" customHeight="1">
      <c r="A51" s="25" t="s">
        <v>177</v>
      </c>
      <c r="B51" s="24" t="str">
        <f>VLOOKUP($A51,Questions!$A$2:$W$333,2,0)</f>
        <v>Are physical backups taken off-site (i.e., physically moved off site)?</v>
      </c>
      <c r="C51" s="28" t="s">
        <v>27</v>
      </c>
      <c r="D51" s="50"/>
      <c r="E51" s="186" t="str">
        <f>IF($C$18="No",'Auto Responses'!$A$3,IF($C51="Yes",VLOOKUP($A51,Questions!$A$2:$W$333,17,0)&amp;"",IF($C51="No",VLOOKUP($A51,Questions!$A$2:$W$333,16,0)&amp;"",VLOOKUP($A51,Questions!$A$2:$W$333,15,0)&amp;"")))</f>
        <v>Provide the distance (in miles) between the primary and off-site locations.</v>
      </c>
      <c r="F51" s="220" t="str">
        <f>VLOOKUP($A51,'Institution Evaluation'!$A$56:$E$346,5,0)&amp;""</f>
        <v/>
      </c>
      <c r="I51" s="44"/>
      <c r="J51" s="44"/>
    </row>
    <row r="52" spans="1:10" s="1" customFormat="1" ht="75.75" customHeight="1">
      <c r="A52" s="25" t="s">
        <v>178</v>
      </c>
      <c r="B52" s="24" t="str">
        <f>VLOOKUP($A52,Questions!$A$2:$W$333,2,0)</f>
        <v>Are data backups encrypted?</v>
      </c>
      <c r="C52" s="28" t="s">
        <v>27</v>
      </c>
      <c r="D52" s="50"/>
      <c r="E52" s="186" t="str">
        <f>IF($C$18="No",'Auto Responses'!$A$3,IF($C52="Yes",VLOOKUP($A52,Questions!$A$2:$W$333,17,0)&amp;"",IF($C52="No",VLOOKUP($A52,Questions!$A$2:$W$333,16,0)&amp;"",VLOOKUP($A52,Questions!$A$2:$W$333,15,0)&amp;"")))</f>
        <v>Summarize the encryption algorithm/strategy you are using to secure backups.</v>
      </c>
      <c r="F52" s="220" t="str">
        <f>VLOOKUP($A52,'Institution Evaluation'!$A$56:$E$346,5,0)&amp;""</f>
        <v/>
      </c>
      <c r="I52" s="44"/>
      <c r="J52" s="44"/>
    </row>
    <row r="53" spans="1:10" s="1" customFormat="1" ht="66" customHeight="1">
      <c r="A53" s="25" t="s">
        <v>179</v>
      </c>
      <c r="B53" s="24" t="str">
        <f>VLOOKUP($A53,Questions!$A$2:$W$333,2,0)</f>
        <v>Do you have a media handling process that is documented and currently implemented that meets established business needs and regulatory requirements, including end-of-life, repurposing, and data-sanitization procedures?</v>
      </c>
      <c r="C53" s="28" t="s">
        <v>27</v>
      </c>
      <c r="D53" s="50"/>
      <c r="E53" s="186" t="str">
        <f>IF($C$18="No",'Auto Responses'!$A$3,IF($C53="Yes",VLOOKUP($A53,Questions!$A$2:$W$333,17,0)&amp;"",IF($C53="No",VLOOKUP($A53,Questions!$A$2:$W$333,16,0)&amp;"",VLOOKUP($A53,Questions!$A$2:$W$333,15,0)&amp;"")))</f>
        <v>Provide documented details of this process (link or attached).</v>
      </c>
      <c r="F53" s="220" t="str">
        <f>VLOOKUP($A53,'Institution Evaluation'!$A$56:$E$346,5,0)&amp;""</f>
        <v/>
      </c>
      <c r="I53" s="44"/>
      <c r="J53" s="44"/>
    </row>
    <row r="54" spans="1:10" s="1" customFormat="1" ht="44.25" customHeight="1">
      <c r="A54" s="25" t="s">
        <v>180</v>
      </c>
      <c r="B54" s="24" t="str">
        <f>VLOOKUP($A54,Questions!$A$2:$W$333,2,0)</f>
        <v>Does the process described in DATA-15 adhere to DoD 5220.22-M and/or NIST SP 800-88 standards?</v>
      </c>
      <c r="C54" s="28" t="s">
        <v>27</v>
      </c>
      <c r="D54" s="50" t="s">
        <v>181</v>
      </c>
      <c r="E54" s="186" t="str">
        <f>IF($C$18="No",'Auto Responses'!$A$3,IF($C54="Yes",VLOOKUP($A54,Questions!$A$2:$W$333,17,0)&amp;"",IF($C54="No",VLOOKUP($A54,Questions!$A$2:$W$333,16,0)&amp;"",VLOOKUP($A54,Questions!$A$2:$W$333,15,0)&amp;"")))</f>
        <v/>
      </c>
      <c r="F54" s="220" t="str">
        <f>VLOOKUP($A54,'Institution Evaluation'!$A$56:$E$346,5,0)&amp;""</f>
        <v/>
      </c>
      <c r="I54" s="44"/>
      <c r="J54" s="44"/>
    </row>
    <row r="55" spans="1:10" s="1" customFormat="1" ht="46.5" customHeight="1">
      <c r="A55" s="25" t="s">
        <v>182</v>
      </c>
      <c r="B55" s="24" t="str">
        <f>VLOOKUP($A55,Questions!$A$2:$W$333,2,0)</f>
        <v>Does your staff (or third party) have access to institutional data (e.g., financial, PHI, or other sensitive information) through any means?</v>
      </c>
      <c r="C55" s="28" t="s">
        <v>43</v>
      </c>
      <c r="D55" s="50"/>
      <c r="E55" s="186" t="str">
        <f>IF($C$18="No",'Auto Responses'!$A$3,IF($C55="Yes",VLOOKUP($A55,Questions!$A$2:$W$333,17,0)&amp;"",IF($C55="No",VLOOKUP($A55,Questions!$A$2:$W$333,16,0)&amp;"",VLOOKUP($A55,Questions!$A$2:$W$333,15,0)&amp;"")))</f>
        <v/>
      </c>
      <c r="F55" s="220" t="str">
        <f>VLOOKUP($A55,'Institution Evaluation'!$A$56:$E$346,5,0)&amp;""</f>
        <v/>
      </c>
      <c r="I55" s="44"/>
      <c r="J55" s="44"/>
    </row>
    <row r="56" spans="1:10" s="1" customFormat="1" ht="67.5" customHeight="1">
      <c r="A56" s="25" t="s">
        <v>183</v>
      </c>
      <c r="B56" s="24" t="str">
        <f>VLOOKUP($A56,Questions!$A$2:$W$333,2,0)</f>
        <v>Do you have a documented and currently implemented strategy for securing employee workstations when they work remotely (i.e., not in a trusted computing environment)?</v>
      </c>
      <c r="C56" s="28" t="s">
        <v>27</v>
      </c>
      <c r="D56" s="50"/>
      <c r="E56" s="186" t="str">
        <f>IF($C$18="No",'Auto Responses'!$A$3,IF($C56="Yes",VLOOKUP($A56,Questions!$A$2:$W$333,17,0)&amp;"",IF($C56="No",VLOOKUP($A56,Questions!$A$2:$W$333,16,0)&amp;"",VLOOKUP($A56,Questions!$A$2:$W$333,15,0)&amp;"")))</f>
        <v>Provide a detailed summary outlining the security controls implemented to protect the institution's data.</v>
      </c>
      <c r="F56" s="220" t="str">
        <f>VLOOKUP($A56,'Institution Evaluation'!$A$56:$E$346,5,0)&amp;""</f>
        <v/>
      </c>
      <c r="I56" s="44"/>
      <c r="J56" s="44"/>
    </row>
    <row r="57" spans="1:10" s="1" customFormat="1" ht="68.25" customHeight="1">
      <c r="A57" s="25" t="s">
        <v>184</v>
      </c>
      <c r="B57" s="24" t="str">
        <f>VLOOKUP($A57,Questions!$A$2:$W$333,2,0)</f>
        <v>Does the environment provide for dedicated single-tenant capabilities? If not, describe how your solution or environment separates data from different customers (e.g., logically, physically, single tenancy, multi-tenancy).</v>
      </c>
      <c r="C57" s="28" t="s">
        <v>27</v>
      </c>
      <c r="D57" s="50"/>
      <c r="E57" s="186" t="str">
        <f>IF($C$18="No",'Auto Responses'!$A$3,IF($C57="Yes",VLOOKUP($A57,Questions!$A$2:$W$333,17,0)&amp;"",IF($C57="No",VLOOKUP($A57,Questions!$A$2:$W$333,16,0)&amp;"",VLOOKUP($A57,Questions!$A$2:$W$333,15,0)&amp;"")))</f>
        <v>Describe or provide a reference to how institution data is separated from that of other customers.</v>
      </c>
      <c r="F57" s="220" t="str">
        <f>VLOOKUP($A57,'Institution Evaluation'!$A$56:$E$346,5,0)&amp;""</f>
        <v/>
      </c>
      <c r="I57" s="44"/>
      <c r="J57" s="44"/>
    </row>
    <row r="58" spans="1:10" s="1" customFormat="1" ht="55.5" customHeight="1">
      <c r="A58" s="25" t="s">
        <v>185</v>
      </c>
      <c r="B58" s="24" t="str">
        <f>VLOOKUP($A58,Questions!$A$2:$W$333,2,0)</f>
        <v>Are ownership rights to all data, inputs, outputs, and metadata retained by the institution?</v>
      </c>
      <c r="C58" s="28" t="s">
        <v>27</v>
      </c>
      <c r="D58" s="50"/>
      <c r="E58" s="186" t="str">
        <f>IF($C$18="No",'Auto Responses'!$A$3,IF($C58="Yes",VLOOKUP($A58,Questions!$A$2:$W$333,17,0)&amp;"",IF($C58="No",VLOOKUP($A58,Questions!$A$2:$W$333,16,0)&amp;"",VLOOKUP($A58,Questions!$A$2:$W$333,15,0)&amp;"")))</f>
        <v>Provide reference to your data ownership documention.</v>
      </c>
      <c r="F58" s="220" t="str">
        <f>VLOOKUP($A58,'Institution Evaluation'!$A$56:$E$346,5,0)&amp;""</f>
        <v/>
      </c>
      <c r="I58" s="44"/>
      <c r="J58" s="44"/>
    </row>
    <row r="59" spans="1:10" s="1" customFormat="1" ht="45.75" customHeight="1">
      <c r="A59" s="25" t="s">
        <v>186</v>
      </c>
      <c r="B59" s="24" t="str">
        <f>VLOOKUP($A59,Questions!$A$2:$W$333,2,0)</f>
        <v>In the event of imminent bankruptcy, closing of business, or retirement of service, will you provide 90 days for customers to get their data out of the system and migrate applications?</v>
      </c>
      <c r="C59" s="28" t="s">
        <v>27</v>
      </c>
      <c r="D59" s="50" t="s">
        <v>187</v>
      </c>
      <c r="E59" s="186" t="str">
        <f>IF($C$18="No",'Auto Responses'!$A$3,IF($C59="Yes",VLOOKUP($A59,Questions!$A$2:$W$333,17,0)&amp;"",IF($C59="No",VLOOKUP($A59,Questions!$A$2:$W$333,16,0)&amp;"",VLOOKUP($A59,Questions!$A$2:$W$333,15,0)&amp;"")))</f>
        <v>State how the institution will be notified of imminent termination.</v>
      </c>
      <c r="F59" s="220" t="str">
        <f>VLOOKUP($A59,'Institution Evaluation'!$A$56:$E$346,5,0)&amp;""</f>
        <v/>
      </c>
      <c r="I59" s="44"/>
      <c r="J59" s="44"/>
    </row>
    <row r="60" spans="1:10" s="1" customFormat="1" ht="54" customHeight="1">
      <c r="A60" s="25" t="s">
        <v>188</v>
      </c>
      <c r="B60" s="24" t="str">
        <f>VLOOKUP($A60,Questions!$A$2:$W$333,2,0)</f>
        <v>Are involatile backup copies made according to predefined schedules and securely stored and protected?</v>
      </c>
      <c r="C60" s="28" t="s">
        <v>27</v>
      </c>
      <c r="D60" s="50"/>
      <c r="E60" s="186" t="str">
        <f>IF($C$18="No",'Auto Responses'!$A$3,IF($C60="Yes",VLOOKUP($A60,Questions!$A$2:$W$333,17,0)&amp;"",IF($C60="No",VLOOKUP($A60,Questions!$A$2:$W$333,16,0)&amp;"",VLOOKUP($A60,Questions!$A$2:$W$333,15,0)&amp;"")))</f>
        <v>If your strategy uses different processes for services and data, ensure that all strategies are clearly stated and supported.</v>
      </c>
      <c r="F60" s="220" t="str">
        <f>VLOOKUP($A60,'Institution Evaluation'!$A$56:$E$346,5,0)&amp;""</f>
        <v/>
      </c>
      <c r="I60" s="44"/>
      <c r="J60" s="44"/>
    </row>
    <row r="61" spans="1:10" s="1" customFormat="1" ht="76.5" customHeight="1">
      <c r="A61" s="25" t="s">
        <v>189</v>
      </c>
      <c r="B61" s="24" t="str">
        <f>VLOOKUP($A61,Questions!$A$2:$W$333,2,0)</f>
        <v>Do you have a cryptographic key management process (generation, exchange, storage, safeguards, use, vetting, and replacement) that is documented and currently implemented, for all system components (e.g., database, system, web, etc.)?</v>
      </c>
      <c r="C61" s="28" t="s">
        <v>27</v>
      </c>
      <c r="D61" s="50"/>
      <c r="E61" s="186" t="str">
        <f>IF($C$18="No",'Auto Responses'!$A$3,IF($C61="Yes",VLOOKUP($A61,Questions!$A$2:$W$333,17,0)&amp;"",IF($C61="No",VLOOKUP($A61,Questions!$A$2:$W$333,16,0)&amp;"",VLOOKUP($A61,Questions!$A$2:$W$333,15,0)&amp;"")))</f>
        <v/>
      </c>
      <c r="F61" s="220" t="str">
        <f>VLOOKUP($A61,'Institution Evaluation'!$A$56:$E$346,5,0)&amp;""</f>
        <v/>
      </c>
      <c r="G61" s="268" t="s">
        <v>133</v>
      </c>
      <c r="I61" s="44"/>
      <c r="J61" s="44"/>
    </row>
    <row r="62" spans="1:10" s="190" customFormat="1" ht="36.75" customHeight="1">
      <c r="A62" s="300" t="s">
        <v>48</v>
      </c>
      <c r="B62" s="283"/>
      <c r="C62" s="284"/>
      <c r="D62" s="298"/>
      <c r="E62" s="286"/>
      <c r="F62" s="287"/>
      <c r="G62" s="288"/>
      <c r="I62" s="191"/>
      <c r="J62" s="191"/>
    </row>
    <row r="63" spans="1:10" s="1" customFormat="1" ht="15" customHeight="1">
      <c r="A63" s="297"/>
      <c r="C63" s="14"/>
      <c r="D63" s="15"/>
      <c r="E63" s="16"/>
      <c r="I63" s="44"/>
      <c r="J63" s="44"/>
    </row>
    <row r="64" spans="1:10" s="1" customFormat="1" ht="15" hidden="1" customHeight="1">
      <c r="A64"/>
      <c r="C64" s="14"/>
      <c r="D64" s="15"/>
      <c r="E64" s="16"/>
      <c r="I64" s="44"/>
      <c r="J64" s="44"/>
    </row>
    <row r="65" spans="1:12" ht="15" hidden="1" customHeight="1">
      <c r="A65" s="1"/>
      <c r="B65" s="14"/>
      <c r="C65" s="88"/>
      <c r="D65" s="16"/>
      <c r="E65" s="1"/>
      <c r="H65" s="44"/>
      <c r="I65" s="1"/>
      <c r="J65" s="1"/>
      <c r="L65"/>
    </row>
    <row r="66" spans="1:12" ht="57" hidden="1" customHeight="1">
      <c r="A66" s="25" t="e">
        <f>#REF!</f>
        <v>#REF!</v>
      </c>
    </row>
    <row r="67" spans="1:12" ht="42.75" hidden="1" customHeight="1">
      <c r="A67" s="25" t="e">
        <f>#REF!</f>
        <v>#REF!</v>
      </c>
    </row>
    <row r="68" spans="1:12" ht="15" hidden="1" customHeight="1">
      <c r="A68" s="25" t="e">
        <f>#REF!</f>
        <v>#REF!</v>
      </c>
    </row>
    <row r="69" spans="1:12" ht="15" hidden="1" customHeight="1">
      <c r="A69" s="25" t="e">
        <f>#REF!</f>
        <v>#REF!</v>
      </c>
    </row>
    <row r="70" spans="1:12" ht="15" hidden="1" customHeight="1">
      <c r="A70" s="25" t="e">
        <f>#REF!</f>
        <v>#REF!</v>
      </c>
    </row>
    <row r="71" spans="1:12" ht="15" hidden="1" customHeight="1">
      <c r="A71" s="25" t="e">
        <f>#REF!</f>
        <v>#REF!</v>
      </c>
    </row>
    <row r="72" spans="1:12" ht="15" hidden="1" customHeight="1">
      <c r="A72" s="25" t="e">
        <f>#REF!</f>
        <v>#REF!</v>
      </c>
    </row>
    <row r="73" spans="1:12" ht="15" hidden="1" customHeight="1"/>
    <row r="74" spans="1:12" ht="15" hidden="1" customHeight="1"/>
    <row r="75" spans="1:12" ht="15" hidden="1" customHeight="1"/>
    <row r="76" spans="1:12" ht="15" hidden="1" customHeight="1"/>
    <row r="77" spans="1:12" ht="15" hidden="1" customHeight="1"/>
    <row r="78" spans="1:12" ht="15" hidden="1" customHeight="1"/>
    <row r="79" spans="1:12" ht="15" hidden="1" customHeight="1"/>
    <row r="80" spans="1:12" ht="15" hidden="1" customHeight="1"/>
    <row r="81" ht="15" hidden="1" customHeight="1"/>
    <row r="82" ht="15" hidden="1" customHeight="1"/>
    <row r="83" ht="15" hidden="1" customHeight="1"/>
    <row r="84" ht="15" hidden="1" customHeight="1"/>
    <row r="85" ht="15" hidden="1" customHeight="1"/>
  </sheetData>
  <mergeCells count="16">
    <mergeCell ref="A5:F5"/>
    <mergeCell ref="A2:E2"/>
    <mergeCell ref="A3:B3"/>
    <mergeCell ref="C3:F3"/>
    <mergeCell ref="A4:B4"/>
    <mergeCell ref="C4:F4"/>
    <mergeCell ref="C13:F13"/>
    <mergeCell ref="C14:F14"/>
    <mergeCell ref="C15:F15"/>
    <mergeCell ref="C16:F16"/>
    <mergeCell ref="A6:F6"/>
    <mergeCell ref="A7:F7"/>
    <mergeCell ref="A8:F8"/>
    <mergeCell ref="A9:F9"/>
    <mergeCell ref="A10:F10"/>
    <mergeCell ref="A11:F11"/>
  </mergeCells>
  <dataValidations count="2">
    <dataValidation allowBlank="1" showInputMessage="1" showErrorMessage="1" promptTitle="Warning!" prompt="The HECVAT is built using a number of complex formulas. Editing this cell can break the functionality of the tool. " sqref="F12 E17:F61 D17 C17 C19 D19 B12:B62 C38 D38 B1 C12 A3:A62 A1 D12:E12 F2 C4"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25" right="0.25" top="0.75" bottom="0.75" header="0.3" footer="0.3"/>
  <pageSetup paperSize="9" fitToHeight="0" orientation="landscape" r:id="rId2"/>
  <headerFooter>
    <oddFooter>&amp;L&amp;"Helvetica,Regular"&amp;12&amp;K000000	&amp;P</oddFooter>
  </headerFooter>
  <ignoredErrors>
    <ignoredError sqref="E3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093D72B-46CA-40A8-B0D5-8700FB88AD9A}">
          <x14:formula1>
            <xm:f>'Auto Responses'!$J$3:$J$4</xm:f>
          </x14:formula1>
          <xm:sqref>C30:C37 C39:C62 C20:C28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0" zoomScaleNormal="80" workbookViewId="0">
      <selection activeCell="D22" sqref="D22"/>
    </sheetView>
  </sheetViews>
  <sheetFormatPr defaultColWidth="0" defaultRowHeight="0" customHeight="1" zeroHeight="1"/>
  <cols>
    <col min="1" max="1" width="8.296875" style="32" customWidth="1"/>
    <col min="2" max="2" width="55.09765625" style="1" customWidth="1"/>
    <col min="3" max="3" width="18.8984375" style="14" customWidth="1"/>
    <col min="4" max="4" width="37.796875" style="15" customWidth="1"/>
    <col min="5" max="5" width="32" style="16" customWidth="1"/>
    <col min="6" max="6" width="30.69921875" style="1" customWidth="1"/>
    <col min="7" max="7" width="18.09765625" style="1" customWidth="1"/>
    <col min="8" max="8" width="18.09765625" style="1" hidden="1" customWidth="1"/>
    <col min="9" max="10" width="18.09765625" style="44" hidden="1" customWidth="1"/>
    <col min="11" max="11" width="4.5" style="1" hidden="1" customWidth="1"/>
    <col min="12" max="12" width="6.59765625" style="1" hidden="1" customWidth="1"/>
    <col min="13" max="16384" width="6.59765625" style="32" hidden="1"/>
  </cols>
  <sheetData>
    <row r="1" spans="1:12" ht="0" hidden="1" customHeight="1">
      <c r="A1" s="32" t="s">
        <v>0</v>
      </c>
    </row>
    <row r="2" spans="1:12" customFormat="1" ht="36" customHeight="1">
      <c r="A2" s="187" t="s">
        <v>190</v>
      </c>
      <c r="B2" s="187"/>
      <c r="C2" s="188"/>
      <c r="D2" s="187"/>
      <c r="E2" s="189"/>
      <c r="F2" s="189" t="str">
        <f>'Auto Responses'!$A$36</f>
        <v>Version 4.02</v>
      </c>
      <c r="G2" s="1"/>
      <c r="H2" s="1"/>
      <c r="I2" s="44"/>
      <c r="J2" s="1"/>
      <c r="K2" s="1"/>
      <c r="L2" s="1"/>
    </row>
    <row r="3" spans="1:12" s="1" customFormat="1" ht="29.1" customHeight="1">
      <c r="A3" s="46" t="s">
        <v>2</v>
      </c>
      <c r="B3" s="47"/>
      <c r="C3" s="83">
        <f>'START HERE'!$C$3</f>
        <v>0</v>
      </c>
      <c r="D3" s="45"/>
      <c r="E3" s="45"/>
      <c r="F3" s="67"/>
      <c r="I3" s="44"/>
    </row>
    <row r="4" spans="1:12" s="1" customFormat="1" ht="36" customHeight="1">
      <c r="A4" s="17" t="s">
        <v>3</v>
      </c>
      <c r="B4" s="18"/>
      <c r="C4" s="19"/>
      <c r="D4" s="20"/>
      <c r="E4" s="21"/>
      <c r="F4" s="21"/>
      <c r="I4" s="44"/>
    </row>
    <row r="5" spans="1:12" s="1" customFormat="1" ht="19.5" customHeight="1">
      <c r="A5" s="57" t="str">
        <f>HLOOKUP($A$4,'Auto Responses'!$D$2:$D$8,2,0)&amp;""</f>
        <v>1. Complete the "Start Here" tab and review the "Required Questions" guidance to find the other sections are required for your product or service.</v>
      </c>
      <c r="B5" s="22"/>
      <c r="C5" s="84"/>
      <c r="D5" s="22"/>
      <c r="E5" s="22"/>
      <c r="F5" s="292"/>
      <c r="I5" s="44"/>
    </row>
    <row r="6" spans="1:12" s="1" customFormat="1" ht="19.5" customHeight="1">
      <c r="A6" s="57" t="str">
        <f>HLOOKUP($A$4,'Auto Responses'!$D$2:$D$8,3,0)&amp;""</f>
        <v>2. Complete the "Organization" tab and the applicable questions in each of the next 5 tabs (Product through Privacy) that apply, based on your answers to the "Required Questions."</v>
      </c>
      <c r="B6" s="22"/>
      <c r="C6" s="84"/>
      <c r="D6" s="22"/>
      <c r="E6" s="22"/>
      <c r="F6" s="293"/>
      <c r="I6" s="44"/>
    </row>
    <row r="7" spans="1:12" s="1" customFormat="1" ht="19.5" customHeight="1">
      <c r="A7" s="57" t="str">
        <f>HLOOKUP($A$4,'Auto Responses'!$D$2:$D$8,4,0)&amp;""</f>
        <v xml:space="preserve">3. Guidance in column E may change based on your answers to prompt details in "Additional Information." If leaving an answer blank, you must also state why in "Additional Information". </v>
      </c>
      <c r="B7" s="22"/>
      <c r="C7" s="84"/>
      <c r="D7" s="22"/>
      <c r="E7" s="22"/>
      <c r="F7" s="293"/>
      <c r="I7" s="44"/>
    </row>
    <row r="8" spans="1:12" s="1" customFormat="1" ht="19.5" customHeight="1">
      <c r="A8" s="57" t="str">
        <f>HLOOKUP($A$4,'Auto Responses'!$D$2:$D$8,5,0)&amp;""</f>
        <v>4. DO NOT complete any fields in the "Evaluation" sheets or the "Analyst Notes" column.</v>
      </c>
      <c r="B8" s="22"/>
      <c r="C8" s="84"/>
      <c r="D8" s="22"/>
      <c r="E8" s="22"/>
      <c r="F8" s="293"/>
      <c r="I8" s="44"/>
    </row>
    <row r="9" spans="1:12" s="1" customFormat="1" ht="19.5" customHeight="1">
      <c r="A9" s="57" t="str">
        <f>HLOOKUP($A$4,'Auto Responses'!$D$2:$D$8,6,0)&amp;""</f>
        <v>5. Return the completed file to institutions.</v>
      </c>
      <c r="B9" s="22"/>
      <c r="C9" s="84"/>
      <c r="D9" s="22"/>
      <c r="E9" s="22"/>
      <c r="F9" s="293"/>
      <c r="I9" s="44"/>
    </row>
    <row r="10" spans="1:12" s="1" customFormat="1" ht="19.5" customHeight="1">
      <c r="A10" s="278" t="str">
        <f>HLOOKUP($A$4,'Auto Responses'!$D$2:$D$8,7,0)&amp;""</f>
        <v>* Denotes critical questions. Critical questions are those deemed most important to institutions by higher education volunteers.</v>
      </c>
      <c r="B10" s="22"/>
      <c r="C10" s="84"/>
      <c r="D10" s="22"/>
      <c r="E10" s="22"/>
      <c r="F10" s="293"/>
      <c r="I10" s="44"/>
    </row>
    <row r="11" spans="1:12" s="1" customFormat="1" ht="19.5" customHeight="1">
      <c r="A11" s="277" t="str">
        <f>HLOOKUP($A$4,'Auto Responses'!$D$2:$D$9,8,0)&amp;""</f>
        <v>For full instructions, please visit educause.edu/HECVAT</v>
      </c>
      <c r="B11" s="22"/>
      <c r="C11" s="84"/>
      <c r="D11" s="22"/>
      <c r="E11" s="22"/>
      <c r="F11" s="294"/>
      <c r="I11" s="44"/>
    </row>
    <row r="12" spans="1:12" s="1" customFormat="1" ht="36" customHeight="1">
      <c r="A12" s="80" t="str">
        <f>VLOOKUP(LEFT($A13,4),'Auto Responses'!$N$4:$O$38,2,0)&amp;""</f>
        <v xml:space="preserve"> General Information</v>
      </c>
      <c r="B12" s="18"/>
      <c r="C12" s="19" t="s">
        <v>22</v>
      </c>
      <c r="D12" s="31"/>
      <c r="E12" s="23"/>
      <c r="F12" s="23"/>
      <c r="I12" s="44"/>
      <c r="J12" s="44"/>
    </row>
    <row r="13" spans="1:12" s="1" customFormat="1" ht="22.35" customHeight="1">
      <c r="A13" s="25" t="s">
        <v>4</v>
      </c>
      <c r="B13" s="27" t="str">
        <f>VLOOKUP($A13,Questions!$A$2:$W$333,2,0)&amp;""</f>
        <v>Solution Provider Name</v>
      </c>
      <c r="C13" s="93" t="str">
        <f>VLOOKUP($A13,'START HERE'!$A$13:$C$21,3,0)&amp;""</f>
        <v>Optimal Solutions Group, LLC</v>
      </c>
      <c r="D13" s="41"/>
      <c r="E13" s="41"/>
      <c r="F13" s="67"/>
      <c r="I13" s="44"/>
      <c r="J13" s="44"/>
    </row>
    <row r="14" spans="1:12" s="1" customFormat="1" ht="22.35" customHeight="1">
      <c r="A14" s="25" t="s">
        <v>6</v>
      </c>
      <c r="B14" s="27" t="str">
        <f>VLOOKUP($A14,Questions!$A$2:$W$333,2,0)&amp;""</f>
        <v>Solution Name</v>
      </c>
      <c r="C14" s="93" t="str">
        <f>VLOOKUP($A14,'START HERE'!$A$13:$C$21,3,0)&amp;""</f>
        <v>Revelo Software, iAccessible Product</v>
      </c>
      <c r="D14" s="41"/>
      <c r="E14" s="41"/>
      <c r="F14" s="67"/>
      <c r="I14" s="44"/>
      <c r="J14" s="44"/>
    </row>
    <row r="15" spans="1:12" s="1" customFormat="1" ht="22.35" customHeight="1">
      <c r="A15" s="25" t="s">
        <v>8</v>
      </c>
      <c r="B15" s="27" t="str">
        <f>VLOOKUP($A15,Questions!$A$2:$W$333,2,0)&amp;""</f>
        <v>Solution Description</v>
      </c>
      <c r="C15" s="93" t="str">
        <f>VLOOKUP($A15,'START HERE'!$A$13:$C$21,3,0)&amp;""</f>
        <v>Enterprise website accessibility and usability testing and reporting Software-as-a-Service</v>
      </c>
      <c r="D15" s="41"/>
      <c r="E15" s="41"/>
      <c r="F15" s="67"/>
      <c r="I15" s="44"/>
      <c r="J15" s="44"/>
    </row>
    <row r="16" spans="1:12" s="1" customFormat="1" ht="22.35" customHeight="1" thickBot="1">
      <c r="A16" s="25" t="s">
        <v>18</v>
      </c>
      <c r="B16" s="27" t="str">
        <f>VLOOKUP($A16,Questions!$A$2:$W$333,2,0)&amp;""</f>
        <v>Country of Company Headquarters</v>
      </c>
      <c r="C16" s="93" t="str">
        <f>VLOOKUP($A16,'START HERE'!$A$13:$C$21,3,0)&amp;""</f>
        <v>United States of America</v>
      </c>
      <c r="D16" s="41"/>
      <c r="E16" s="41"/>
      <c r="F16" s="67"/>
      <c r="I16" s="44"/>
      <c r="J16" s="44"/>
    </row>
    <row r="17" spans="1:10" s="1" customFormat="1" ht="37.35" customHeight="1" thickBot="1">
      <c r="A17" s="80" t="str">
        <f>VLOOKUP(LEFT($A18,4),'Auto Responses'!$N$4:$O$38,2,0)&amp;""</f>
        <v xml:space="preserve"> Required Questions</v>
      </c>
      <c r="B17" s="30"/>
      <c r="C17" s="19" t="s">
        <v>22</v>
      </c>
      <c r="D17" s="40"/>
      <c r="E17" s="40" t="s">
        <v>24</v>
      </c>
      <c r="F17" s="206" t="s">
        <v>25</v>
      </c>
      <c r="I17" s="44"/>
      <c r="J17" s="44"/>
    </row>
    <row r="18" spans="1:10" s="1" customFormat="1" ht="38.25" customHeight="1" thickBot="1">
      <c r="A18" s="25" t="s">
        <v>37</v>
      </c>
      <c r="B18" s="24" t="str">
        <f>VLOOKUP($A18,Questions!$A$2:$W$333,2,0)</f>
        <v>Are you offering either a product or platform, as opposed to only offering a service</v>
      </c>
      <c r="C18" s="90" t="str">
        <f>VLOOKUP($A18,'START HERE'!$A$23:$F$36,3,0)&amp;""</f>
        <v>Yes</v>
      </c>
      <c r="D18" s="48" t="str">
        <f>VLOOKUP($A18,'START HERE'!$A$23:$F$36,4,0)&amp;""</f>
        <v/>
      </c>
      <c r="E18" s="186" t="str">
        <f>IF($C18="Yes",VLOOKUP($A18,Questions!$A$2:$W$333,17,0)&amp;"",IF($C18="No",VLOOKUP($A18,Questions!$A$2:$W$333,16,0)&amp;"",VLOOKUP($A18,Questions!$A$2:$W$333,15,0)&amp;""))</f>
        <v>DO complete the Product and Infrastructure worksheets</v>
      </c>
      <c r="F18" s="220" t="str">
        <f>VLOOKUP($A18,'Institution Evaluation'!$A$56:$E$346,5,0)&amp;""</f>
        <v/>
      </c>
      <c r="G18" s="268" t="s">
        <v>133</v>
      </c>
      <c r="I18" s="44"/>
      <c r="J18" s="44"/>
    </row>
    <row r="19" spans="1:10" s="1" customFormat="1" ht="37.35" customHeight="1" thickBot="1">
      <c r="A19" s="80" t="str">
        <f>VLOOKUP(LEFT($A20,4),'Auto Responses'!$N$4:$O$38,2,0)&amp;""</f>
        <v xml:space="preserve"> Application/Service Security</v>
      </c>
      <c r="B19" s="30"/>
      <c r="C19" s="19" t="s">
        <v>22</v>
      </c>
      <c r="D19" s="40" t="s">
        <v>23</v>
      </c>
      <c r="E19" s="40" t="s">
        <v>24</v>
      </c>
      <c r="F19" s="206" t="s">
        <v>25</v>
      </c>
      <c r="I19" s="44"/>
      <c r="J19" s="44"/>
    </row>
    <row r="20" spans="1:10" s="1" customFormat="1" ht="97.5" customHeight="1">
      <c r="A20" s="25" t="s">
        <v>191</v>
      </c>
      <c r="B20" s="24" t="str">
        <f>VLOOKUP($A20,Questions!$A$2:$W$333,2,0)</f>
        <v>Are access controls for institutional accounts based on structured rules, such as role-based access control (RBAC), attribute-based access control (ABAC), or policy-based access control (PBAC)?*</v>
      </c>
      <c r="C20" s="28" t="s">
        <v>27</v>
      </c>
      <c r="D20" s="56" t="s">
        <v>192</v>
      </c>
      <c r="E20" s="186" t="str">
        <f>IF($C$18="No",'Auto Responses'!$A$3,IF($C20="Yes",VLOOKUP($A20,Questions!$A$2:$W$333,17,0)&amp;"",IF($C20="No",VLOOKUP($A20,Questions!$A$2:$W$333,16,0)&amp;"",VLOOKUP($A20,Questions!$A$2:$W$333,15,0)&amp;"")))</f>
        <v>Describe available roles.</v>
      </c>
      <c r="F20" s="220" t="str">
        <f>VLOOKUP($A20,'Institution Evaluation'!$A$56:$E$346,5,0)&amp;""</f>
        <v/>
      </c>
      <c r="I20" s="44"/>
      <c r="J20" s="44"/>
    </row>
    <row r="21" spans="1:10" s="1" customFormat="1" ht="120.75" customHeight="1">
      <c r="A21" s="25" t="s">
        <v>193</v>
      </c>
      <c r="B21" s="24" t="str">
        <f>VLOOKUP($A21,Questions!$A$2:$W$333,2,0)</f>
        <v>Are you using a web application firewall (WAF)?*</v>
      </c>
      <c r="C21" s="28" t="s">
        <v>27</v>
      </c>
      <c r="D21" s="56" t="s">
        <v>194</v>
      </c>
      <c r="E21" s="186" t="str">
        <f>IF($C$18="No",'Auto Responses'!$A$3,IF($C21="Yes",VLOOKUP($A21,Questions!$A$2:$W$333,17,0)&amp;"",IF($C21="No",VLOOKUP($A21,Questions!$A$2:$W$333,16,0)&amp;"",VLOOKUP($A21,Questions!$A$2:$W$333,15,0)&amp;"")))</f>
        <v>Describe the currently implemented WAF.</v>
      </c>
      <c r="F21" s="220" t="str">
        <f>VLOOKUP($A21,'Institution Evaluation'!$A$56:$E$346,5,0)&amp;""</f>
        <v/>
      </c>
      <c r="I21" s="44"/>
      <c r="J21" s="44"/>
    </row>
    <row r="22" spans="1:10" s="1" customFormat="1" ht="66.75" customHeight="1">
      <c r="A22" s="25" t="s">
        <v>195</v>
      </c>
      <c r="B22" s="24" t="str">
        <f>VLOOKUP($A22,Questions!$A$2:$W$333,2,0)</f>
        <v>Are only currently supported operating system(s), software, and libraries leveraged by the system(s)/application(s) that will have access to institution's data?*</v>
      </c>
      <c r="C22" s="28" t="s">
        <v>27</v>
      </c>
      <c r="D22" s="56" t="s">
        <v>196</v>
      </c>
      <c r="E22" s="186" t="str">
        <f>IF($C$18="No",'Auto Responses'!$A$3,IF($C22="Yes",VLOOKUP($A22,Questions!$A$2:$W$333,17,0)&amp;"",IF($C22="No",VLOOKUP($A22,Questions!$A$2:$W$333,16,0)&amp;"",VLOOKUP($A22,Questions!$A$2:$W$333,15,0)&amp;"")))</f>
        <v>Please provide a list of all required dependencies.</v>
      </c>
      <c r="F22" s="220" t="str">
        <f>VLOOKUP($A22,'Institution Evaluation'!$A$56:$E$346,5,0)&amp;""</f>
        <v/>
      </c>
      <c r="I22" s="44"/>
      <c r="J22" s="44"/>
    </row>
    <row r="23" spans="1:10" s="1" customFormat="1" ht="38.25" customHeight="1">
      <c r="A23" s="25" t="s">
        <v>197</v>
      </c>
      <c r="B23" s="24" t="str">
        <f>VLOOKUP($A23,Questions!$A$2:$W$333,2,0)</f>
        <v>Does your application require access to location or GPS data?</v>
      </c>
      <c r="C23" s="28" t="s">
        <v>43</v>
      </c>
      <c r="D23" s="56"/>
      <c r="E23" s="186" t="str">
        <f>IF($C$18="No",'Auto Responses'!$A$3,IF($C23="Yes",VLOOKUP($A23,Questions!$A$2:$W$333,17,0)&amp;"",IF($C23="No",VLOOKUP($A23,Questions!$A$2:$W$333,16,0)&amp;"",VLOOKUP($A23,Questions!$A$2:$W$333,15,0)&amp;"")))</f>
        <v>Please indicate any future plans that would require access to this data</v>
      </c>
      <c r="F23" s="220" t="str">
        <f>VLOOKUP($A23,'Institution Evaluation'!$A$56:$E$346,5,0)&amp;""</f>
        <v/>
      </c>
      <c r="I23" s="44"/>
      <c r="J23" s="44"/>
    </row>
    <row r="24" spans="1:10" s="1" customFormat="1" ht="50.25" customHeight="1">
      <c r="A24" s="25" t="s">
        <v>198</v>
      </c>
      <c r="B24" s="24" t="str">
        <f>VLOOKUP($A24,Questions!$A$2:$W$333,2,0)</f>
        <v>Does your application provide separation of duties between security administration, system administration, and standard user functions?*</v>
      </c>
      <c r="C24" s="28" t="s">
        <v>27</v>
      </c>
      <c r="D24" s="56" t="s">
        <v>199</v>
      </c>
      <c r="E24" s="186" t="str">
        <f>IF($C$18="No",'Auto Responses'!$A$3,IF($C24="Yes",VLOOKUP($A24,Questions!$A$2:$W$333,17,0)&amp;"",IF($C24="No",VLOOKUP($A24,Questions!$A$2:$W$333,16,0)&amp;"",VLOOKUP($A24,Questions!$A$2:$W$333,15,0)&amp;"")))</f>
        <v>Describe or provide a reference to the facilities available in the system to provide separation of duties between security administration and system administration functions.</v>
      </c>
      <c r="F24" s="220" t="str">
        <f>VLOOKUP($A24,'Institution Evaluation'!$A$56:$E$346,5,0)&amp;""</f>
        <v/>
      </c>
      <c r="I24" s="44"/>
      <c r="J24" s="44"/>
    </row>
    <row r="25" spans="1:10" s="1" customFormat="1" ht="57.75" customHeight="1">
      <c r="A25" s="25" t="s">
        <v>200</v>
      </c>
      <c r="B25" s="24" t="str">
        <f>VLOOKUP($A25,Questions!$A$2:$W$333,2,0)</f>
        <v>Do you subject your code to static code analysis and/or static application security testing prior to release?*</v>
      </c>
      <c r="C25" s="28" t="s">
        <v>27</v>
      </c>
      <c r="D25" s="56" t="s">
        <v>201</v>
      </c>
      <c r="E25" s="352" t="str">
        <f>IF($C$18="No",'Auto Responses'!$A$3,IF($C25="Yes",VLOOKUP($A25,Questions!$A$2:$W$333,17,0)&amp;"",IF($C25="No",VLOOKUP($A25,Questions!$A$2:$W$333,16,0)&amp;"",VLOOKUP($A25,Questions!$A$2:$W$333,15,0)&amp;"")))</f>
        <v>Provide a list of all tools utilized during static code analysis or static application security testing.</v>
      </c>
      <c r="F25" s="220" t="str">
        <f>VLOOKUP($A25,'Institution Evaluation'!$A$56:$E$346,5,0)&amp;""</f>
        <v/>
      </c>
      <c r="I25" s="44"/>
      <c r="J25" s="44"/>
    </row>
    <row r="26" spans="1:10" s="1" customFormat="1" ht="38.25" customHeight="1">
      <c r="A26" s="25" t="s">
        <v>202</v>
      </c>
      <c r="B26" s="24" t="str">
        <f>VLOOKUP($A26,Questions!$A$2:$W$333,2,0)</f>
        <v>Do you have software testing processes (dynamic or static) that are established and followed?*</v>
      </c>
      <c r="C26" s="28" t="s">
        <v>27</v>
      </c>
      <c r="D26" s="354" t="s">
        <v>203</v>
      </c>
      <c r="E26" s="186" t="str">
        <f>IF($C$18="No",'Auto Responses'!$A$3,IF($C26="Yes",VLOOKUP($A26,Questions!$A$2:$W$333,17,0)&amp;"",IF($C26="No",VLOOKUP($A26,Questions!$A$2:$W$333,16,0)&amp;"",VLOOKUP($A26,Questions!$A$2:$W$333,15,0)&amp;"")))</f>
        <v>Describe testing processes, including but not limited to, development of test plans, personnel involved in the testing process, and authorized individual accountable for approval and certification of test results.</v>
      </c>
      <c r="F26" s="220" t="str">
        <f>VLOOKUP($A26,'Institution Evaluation'!$A$56:$E$346,5,0)&amp;""</f>
        <v/>
      </c>
      <c r="I26" s="44"/>
      <c r="J26" s="44"/>
    </row>
    <row r="27" spans="1:10" s="1" customFormat="1" ht="111" customHeight="1">
      <c r="A27" s="25" t="s">
        <v>204</v>
      </c>
      <c r="B27" s="338" t="str">
        <f>VLOOKUP($A27,Questions!$A$2:$W$333,2,0)</f>
        <v>Are access controls for staff within your organization based on structured rules, such as RBAC, ABAC, or PBAC?</v>
      </c>
      <c r="C27" s="28" t="s">
        <v>27</v>
      </c>
      <c r="D27" s="353" t="s">
        <v>205</v>
      </c>
      <c r="E27" s="186" t="str">
        <f>IF($C$18="No",'Auto Responses'!$A$3,IF($C27="Yes",VLOOKUP($A27,Questions!$A$2:$W$333,17,0)&amp;"",IF($C27="No",VLOOKUP($A27,Questions!$A$2:$W$333,16,0)&amp;"",VLOOKUP($A27,Questions!$A$2:$W$333,15,0)&amp;"")))</f>
        <v/>
      </c>
      <c r="F27" s="220" t="str">
        <f>VLOOKUP($A27,'Institution Evaluation'!$A$56:$E$346,5,0)&amp;""</f>
        <v/>
      </c>
      <c r="I27" s="44"/>
      <c r="J27" s="44"/>
    </row>
    <row r="28" spans="1:10" s="1" customFormat="1" ht="38.25" customHeight="1">
      <c r="A28" s="25" t="s">
        <v>206</v>
      </c>
      <c r="B28" s="24" t="str">
        <f>VLOOKUP($A28,Questions!$A$2:$W$333,2,0)</f>
        <v>Does the system provide data input validation and error messages?</v>
      </c>
      <c r="C28" s="28" t="s">
        <v>27</v>
      </c>
      <c r="D28" s="353" t="s">
        <v>207</v>
      </c>
      <c r="E28" s="186" t="str">
        <f>IF($C$18="No",'Auto Responses'!$A$3,IF($C28="Yes",VLOOKUP($A28,Questions!$A$2:$W$333,17,0)&amp;"",IF($C28="No",VLOOKUP($A28,Questions!$A$2:$W$333,16,0)&amp;"",VLOOKUP($A28,Questions!$A$2:$W$333,15,0)&amp;"")))</f>
        <v>Describe how your system(s) provide data input validation and error messages.</v>
      </c>
      <c r="F28" s="220" t="str">
        <f>VLOOKUP($A28,'Institution Evaluation'!$A$56:$E$346,5,0)&amp;""</f>
        <v/>
      </c>
      <c r="I28" s="44"/>
      <c r="J28" s="44"/>
    </row>
    <row r="29" spans="1:10" s="1" customFormat="1" ht="51.75" customHeight="1">
      <c r="A29" s="25" t="s">
        <v>208</v>
      </c>
      <c r="B29" s="24" t="str">
        <f>VLOOKUP($A29,Questions!$A$2:$W$333,2,0)</f>
        <v>Do you have a process and implemented procedures for managing your software supply chain (e.g., libraries, repositories, frameworks, etc.)</v>
      </c>
      <c r="C29" s="28" t="s">
        <v>27</v>
      </c>
      <c r="D29" s="353" t="s">
        <v>209</v>
      </c>
      <c r="E29" s="186" t="str">
        <f>IF($C$18="No",'Auto Responses'!$A$3,IF($C29="Yes",VLOOKUP($A29,Questions!$A$2:$W$333,17,0)&amp;"",IF($C29="No",VLOOKUP($A29,Questions!$A$2:$W$333,16,0)&amp;"",VLOOKUP($A29,Questions!$A$2:$W$333,15,0)&amp;"")))</f>
        <v>Provide supporting documentation of your processes.</v>
      </c>
      <c r="F29" s="220" t="str">
        <f>VLOOKUP($A29,'Institution Evaluation'!$A$56:$E$346,5,0)&amp;""</f>
        <v/>
      </c>
      <c r="I29" s="44"/>
      <c r="J29" s="44"/>
    </row>
    <row r="30" spans="1:10" s="1" customFormat="1" ht="38.25" customHeight="1">
      <c r="A30" s="25" t="s">
        <v>210</v>
      </c>
      <c r="B30" s="24" t="str">
        <f>VLOOKUP($A30,Questions!$A$2:$W$333,2,0)</f>
        <v>Have your developers been trained in secure coding techniques?</v>
      </c>
      <c r="C30" s="28" t="s">
        <v>27</v>
      </c>
      <c r="D30" s="354" t="s">
        <v>211</v>
      </c>
      <c r="E30" s="186" t="str">
        <f>IF($C$18="No",'Auto Responses'!$A$3,IF($C30="Yes",VLOOKUP($A30,Questions!$A$2:$W$333,17,0)&amp;"",IF($C30="No",VLOOKUP($A30,Questions!$A$2:$W$333,16,0)&amp;"",VLOOKUP($A30,Questions!$A$2:$W$333,15,0)&amp;"")))</f>
        <v>Summarize your secure coding training.</v>
      </c>
      <c r="F30" s="220" t="str">
        <f>VLOOKUP($A30,'Institution Evaluation'!$A$56:$E$346,5,0)&amp;""</f>
        <v/>
      </c>
      <c r="I30" s="44"/>
      <c r="J30" s="44"/>
    </row>
    <row r="31" spans="1:10" s="1" customFormat="1" ht="45.75" customHeight="1">
      <c r="A31" s="25" t="s">
        <v>212</v>
      </c>
      <c r="B31" s="24" t="str">
        <f>VLOOKUP($A31,Questions!$A$2:$W$333,2,0)</f>
        <v>Was your application developed using secure coding techniques?</v>
      </c>
      <c r="C31" s="28" t="s">
        <v>27</v>
      </c>
      <c r="D31" s="55"/>
      <c r="E31" s="186" t="str">
        <f>IF($C$18="No",'Auto Responses'!$A$3,IF($C31="Yes",VLOOKUP($A31,Questions!$A$2:$W$333,17,0)&amp;"",IF($C31="No",VLOOKUP($A31,Questions!$A$2:$W$333,16,0)&amp;"",VLOOKUP($A31,Questions!$A$2:$W$333,15,0)&amp;"")))</f>
        <v>Summarize your secure coding practices.</v>
      </c>
      <c r="F31" s="220" t="str">
        <f>VLOOKUP($A31,'Institution Evaluation'!$A$56:$E$346,5,0)&amp;""</f>
        <v/>
      </c>
      <c r="I31" s="44"/>
      <c r="J31" s="44"/>
    </row>
    <row r="32" spans="1:10" s="1" customFormat="1" ht="48" customHeight="1">
      <c r="A32" s="25" t="s">
        <v>213</v>
      </c>
      <c r="B32" s="24" t="str">
        <f>VLOOKUP($A32,Questions!$A$2:$W$333,2,0)</f>
        <v>If mobile, is the application available from a trusted source (e.g., App Store, Google Play Store)?</v>
      </c>
      <c r="C32" s="28" t="s">
        <v>43</v>
      </c>
      <c r="D32" s="55"/>
      <c r="E32" s="186" t="str">
        <f>IF($C$18="No",'Auto Responses'!$A$3,IF($C32="Yes",VLOOKUP($A32,Questions!$A$2:$W$333,17,0)&amp;"",IF($C32="No",VLOOKUP($A32,Questions!$A$2:$W$333,16,0)&amp;"",VLOOKUP($A32,Questions!$A$2:$W$333,15,0)&amp;"")))</f>
        <v>Decribe how the application is distributed. Also, state any plans to publish the app to a trusted source.</v>
      </c>
      <c r="F32" s="220" t="str">
        <f>VLOOKUP($A32,'Institution Evaluation'!$A$56:$E$346,5,0)&amp;""</f>
        <v/>
      </c>
      <c r="I32" s="44"/>
      <c r="J32" s="44"/>
    </row>
    <row r="33" spans="1:10" s="1" customFormat="1" ht="61.5" customHeight="1" thickBot="1">
      <c r="A33" s="25" t="s">
        <v>214</v>
      </c>
      <c r="B33" s="24" t="str">
        <f>VLOOKUP($A33,Questions!$A$2:$W$333,2,0)</f>
        <v>Do you have a fully implemented policy or procedure that details how your employees obtain administrator access to institutional instance of the application?</v>
      </c>
      <c r="C33" s="28" t="s">
        <v>27</v>
      </c>
      <c r="D33" s="351" t="s">
        <v>215</v>
      </c>
      <c r="E33" s="186" t="str">
        <f>IF($C$18="No",'Auto Responses'!$A$3,IF($C33="Yes",VLOOKUP($A33,Questions!$A$2:$W$333,17,0)&amp;"",IF($C33="No",VLOOKUP($A33,Questions!$A$2:$W$333,16,0)&amp;"",VLOOKUP($A33,Questions!$A$2:$W$333,15,0)&amp;"")))</f>
        <v>Describe or provide a reference that details how administrator access is handled (e.g., provisioning, principle of least privilege, deprovisioning, etc.).</v>
      </c>
      <c r="F33" s="220" t="str">
        <f>VLOOKUP($A33,'Institution Evaluation'!$A$56:$E$346,5,0)&amp;""</f>
        <v/>
      </c>
      <c r="G33" s="268" t="s">
        <v>133</v>
      </c>
      <c r="I33" s="44"/>
      <c r="J33" s="44"/>
    </row>
    <row r="34" spans="1:10" s="1" customFormat="1" ht="37.35" customHeight="1" thickBot="1">
      <c r="A34" s="80" t="str">
        <f>VLOOKUP(LEFT($A35,4),'Auto Responses'!$N$4:$O$38,2,0)&amp;""</f>
        <v xml:space="preserve"> Datacenter</v>
      </c>
      <c r="B34" s="30"/>
      <c r="C34" s="19" t="s">
        <v>22</v>
      </c>
      <c r="D34" s="40" t="s">
        <v>23</v>
      </c>
      <c r="E34" s="40" t="s">
        <v>24</v>
      </c>
      <c r="F34" s="206" t="s">
        <v>25</v>
      </c>
      <c r="I34" s="44"/>
      <c r="J34" s="44"/>
    </row>
    <row r="35" spans="1:10" s="1" customFormat="1" ht="84" customHeight="1">
      <c r="A35" s="25" t="s">
        <v>216</v>
      </c>
      <c r="B35" s="24" t="str">
        <f>VLOOKUP($A35,Questions!$A$2:$W$333,2,0)</f>
        <v>Select your hosting option.</v>
      </c>
      <c r="C35" s="91" t="s">
        <v>217</v>
      </c>
      <c r="D35" s="55"/>
      <c r="E35" s="186" t="str">
        <f>IF(OR($C35="",$C35="Other"),VLOOKUP($A35,Questions!$A$2:$W$333,15,0),"")&amp;""</f>
        <v/>
      </c>
      <c r="F35" s="220" t="str">
        <f>VLOOKUP($A35,'Institution Evaluation'!$A$56:$E$346,5,0)&amp;""</f>
        <v/>
      </c>
      <c r="I35" s="44"/>
      <c r="J35" s="44"/>
    </row>
    <row r="36" spans="1:10" s="1" customFormat="1" ht="53.25" customHeight="1">
      <c r="A36" s="25" t="s">
        <v>218</v>
      </c>
      <c r="B36" s="24" t="str">
        <f>VLOOKUP($A36,Questions!$A$2:$W$333,2,0)</f>
        <v>Is a SOC 2 Type 2 report available for the hosting environment?</v>
      </c>
      <c r="C36" s="28" t="s">
        <v>27</v>
      </c>
      <c r="D36" s="55"/>
      <c r="E36" s="186" t="str">
        <f>IF($C$35="","",IF(OR($C$35='Auto Responses'!$J$20,$C$35='Auto Responses'!$J$21,$C$35='Auto Responses'!$J$22),'Auto Responses'!$A$26,IF($C36="Yes",VLOOKUP($A36,Questions!$A$2:$W$333,17,0)&amp;"",IF($C36="No",VLOOKUP($A36,Questions!$A$2:$W$333,16,0)&amp;"",VLOOKUP($A36,Questions!$A$2:$W$333,15,0)&amp;""))))</f>
        <v>Based on the response to DCTR-01, this question does not apply to this product or service.</v>
      </c>
      <c r="F36" s="220" t="str">
        <f>VLOOKUP($A36,'Institution Evaluation'!$A$56:$E$346,5,0)&amp;""</f>
        <v/>
      </c>
      <c r="I36" s="44"/>
      <c r="J36" s="44"/>
    </row>
    <row r="37" spans="1:10" s="1" customFormat="1" ht="58.5" customHeight="1">
      <c r="A37" s="25" t="s">
        <v>219</v>
      </c>
      <c r="B37" s="24" t="str">
        <f>VLOOKUP($A37,Questions!$A$2:$W$333,2,0)</f>
        <v>Are you generally able to accommodate storing each institution's data within its geographic region?</v>
      </c>
      <c r="C37" s="28" t="s">
        <v>27</v>
      </c>
      <c r="D37" s="55"/>
      <c r="E37" s="186" t="str">
        <f>IF($C$35="","",IF($C37="Yes",VLOOKUP($A37,Questions!$A$2:$W$333,17,0)&amp;"",IF($C37="No",VLOOKUP($A37,Questions!$A$2:$W$333,16,0)&amp;"",VLOOKUP($A37,Questions!$A$2:$W$333,15,0)&amp;"")))</f>
        <v/>
      </c>
      <c r="F37" s="220" t="str">
        <f>VLOOKUP($A37,'Institution Evaluation'!$A$56:$E$346,5,0)&amp;""</f>
        <v/>
      </c>
      <c r="I37" s="44"/>
      <c r="J37" s="44"/>
    </row>
    <row r="38" spans="1:10" s="1" customFormat="1" ht="53.25" customHeight="1">
      <c r="A38" s="25" t="s">
        <v>220</v>
      </c>
      <c r="B38" s="24" t="str">
        <f>VLOOKUP($A38,Questions!$A$2:$W$333,2,0)</f>
        <v>Are the data centers staffed 24 hours a day, seven days a week (i.e., 24 x 7 x 365)?</v>
      </c>
      <c r="C38" s="28" t="s">
        <v>27</v>
      </c>
      <c r="D38" s="55"/>
      <c r="E38" s="186" t="str">
        <f>IF($C$35="","",IF(OR($C$35='Auto Responses'!$J$20,$C$35='Auto Responses'!$J$21,$C$35='Auto Responses'!$J$22),'Auto Responses'!$A$26,IF($C38="Yes",VLOOKUP($A38,Questions!$A$2:$W$333,17,0)&amp;"",IF($C38="No",VLOOKUP($A38,Questions!$A$2:$W$333,16,0)&amp;"",VLOOKUP($A38,Questions!$A$2:$W$333,15,0)&amp;""))))</f>
        <v>Based on the response to DCTR-01, this question does not apply to this product or service.</v>
      </c>
      <c r="F38" s="220" t="str">
        <f>VLOOKUP($A38,'Institution Evaluation'!$A$56:$E$346,5,0)&amp;""</f>
        <v/>
      </c>
      <c r="I38" s="44"/>
      <c r="J38" s="44"/>
    </row>
    <row r="39" spans="1:10" s="1" customFormat="1" ht="55.5" customHeight="1">
      <c r="A39" s="25" t="s">
        <v>221</v>
      </c>
      <c r="B39" s="24" t="str">
        <f>VLOOKUP($A39,Questions!$A$2:$W$333,2,0)</f>
        <v>Are your servers separated from other companies via a physical barrier, such as a cage or hard walls?</v>
      </c>
      <c r="C39" s="28" t="s">
        <v>27</v>
      </c>
      <c r="D39" s="55"/>
      <c r="E39" s="186" t="str">
        <f>IF($C$35="","",IF(OR($C$35='Auto Responses'!$J$17,$C$35='Auto Responses'!$J$19,$C$35='Auto Responses'!$J$20,$C$35='Auto Responses'!$J$21,$C$35='Auto Responses'!$J$22),'Auto Responses'!$A$26,IF($C39="Yes",VLOOKUP($A39,Questions!$A$2:$W$333,17,0)&amp;"",IF($C39="No",VLOOKUP($A39,Questions!$A$2:$W$333,16,0)&amp;"",VLOOKUP($A39,Questions!$A$2:$W$333,15,0)&amp;""))))</f>
        <v>Based on the response to DCTR-01, this question does not apply to this product or service.</v>
      </c>
      <c r="F39" s="220" t="str">
        <f>VLOOKUP($A39,'Institution Evaluation'!$A$56:$E$346,5,0)&amp;""</f>
        <v/>
      </c>
      <c r="I39" s="44"/>
      <c r="J39" s="44"/>
    </row>
    <row r="40" spans="1:10" s="1" customFormat="1" ht="56.25" customHeight="1">
      <c r="A40" s="25" t="s">
        <v>222</v>
      </c>
      <c r="B40" s="24" t="str">
        <f>VLOOKUP($A40,Questions!$A$2:$W$333,2,0)</f>
        <v>Does a physical barrier fully enclose the physical space, preventing unauthorized physical contact with any of your devices?*</v>
      </c>
      <c r="C40" s="28" t="s">
        <v>27</v>
      </c>
      <c r="D40" s="55"/>
      <c r="E40" s="186" t="str">
        <f>IF($C$35="","",IF(OR($C$35='Auto Responses'!$J$19,$C$35='Auto Responses'!$J$20,$C$35='Auto Responses'!$J$21,$C$35='Auto Responses'!$J$22),'Auto Responses'!$A$26,IF($C40="Yes",VLOOKUP($A40,Questions!$A$2:$W$333,17,0)&amp;"",IF($C40="No",VLOOKUP($A40,Questions!$A$2:$W$333,16,0)&amp;"",VLOOKUP($A40,Questions!$A$2:$W$333,15,0)&amp;""))))</f>
        <v>Based on the response to DCTR-01, this question does not apply to this product or service.</v>
      </c>
      <c r="F40" s="220" t="str">
        <f>VLOOKUP($A40,'Institution Evaluation'!$A$56:$E$346,5,0)&amp;""</f>
        <v/>
      </c>
      <c r="I40" s="44"/>
      <c r="J40" s="44"/>
    </row>
    <row r="41" spans="1:10" s="1" customFormat="1" ht="48.75" customHeight="1">
      <c r="A41" s="25" t="s">
        <v>223</v>
      </c>
      <c r="B41" s="24" t="str">
        <f>VLOOKUP($A41,Questions!$A$2:$W$333,2,0)</f>
        <v>Are your primary and secondary data centers geographically diverse?</v>
      </c>
      <c r="C41" s="28" t="s">
        <v>27</v>
      </c>
      <c r="D41" s="55" t="s">
        <v>224</v>
      </c>
      <c r="E41" s="352" t="str">
        <f>IF($C$35="","",IF($C41="Yes",VLOOKUP($A41,Questions!$A$2:$W$333,17,0)&amp;"",IF($C41="No",VLOOKUP($A41,Questions!$A$2:$W$333,16,0)&amp;"",VLOOKUP($A41,Questions!$A$2:$W$333,15,0)&amp;"")))</f>
        <v>State your primary and secondary data center locations. For cloud infrastructures, state the primary and secondary zones.</v>
      </c>
      <c r="F41" s="220" t="str">
        <f>VLOOKUP($A41,'Institution Evaluation'!$A$56:$E$346,5,0)&amp;""</f>
        <v/>
      </c>
      <c r="I41" s="44"/>
      <c r="J41" s="44"/>
    </row>
    <row r="42" spans="1:10" s="1" customFormat="1" ht="48" customHeight="1">
      <c r="A42" s="25" t="s">
        <v>225</v>
      </c>
      <c r="B42" s="24" t="str">
        <f>VLOOKUP($A42,Questions!$A$2:$W$333,2,0)</f>
        <v>Is the service hosted in a high-availability environment?</v>
      </c>
      <c r="C42" s="28" t="s">
        <v>27</v>
      </c>
      <c r="D42" s="55" t="s">
        <v>226</v>
      </c>
      <c r="E42" s="186" t="str">
        <f>IF($C$35="","",IF($C42="Yes",VLOOKUP($A42,Questions!$A$2:$W$333,17,0)&amp;"",IF($C42="No",VLOOKUP($A42,Questions!$A$2:$W$333,16,0)&amp;"",VLOOKUP($A42,Questions!$A$2:$W$333,15,0)&amp;"")))</f>
        <v>Provide a summary to support your response selection.</v>
      </c>
      <c r="F42" s="220" t="str">
        <f>VLOOKUP($A42,'Institution Evaluation'!$A$56:$E$346,5,0)&amp;""</f>
        <v/>
      </c>
      <c r="I42" s="44"/>
      <c r="J42" s="44"/>
    </row>
    <row r="43" spans="1:10" s="1" customFormat="1" ht="55.5" customHeight="1">
      <c r="A43" s="25" t="s">
        <v>227</v>
      </c>
      <c r="B43" s="24" t="str">
        <f>VLOOKUP($A43,Questions!$A$2:$W$333,2,0)</f>
        <v>Is redundant power available for all data centers where institutional data will reside?</v>
      </c>
      <c r="C43" s="28" t="s">
        <v>27</v>
      </c>
      <c r="D43" s="55"/>
      <c r="E43" s="186" t="str">
        <f>IF($C$35="","",IF(OR($C$35='Auto Responses'!$J$20,$C$35='Auto Responses'!$J$21,$C$35='Auto Responses'!$J$22),'Auto Responses'!$A$26,IF($C43="Yes",VLOOKUP($A43,Questions!$A$2:$W$333,17,0)&amp;"",IF($C43="No",VLOOKUP($A43,Questions!$A$2:$W$333,16,0)&amp;"",VLOOKUP($A43,Questions!$A$2:$W$333,15,0)&amp;""))))</f>
        <v>Based on the response to DCTR-01, this question does not apply to this product or service.</v>
      </c>
      <c r="F43" s="220" t="str">
        <f>VLOOKUP($A43,'Institution Evaluation'!$A$56:$E$346,5,0)&amp;""</f>
        <v/>
      </c>
      <c r="I43" s="44"/>
      <c r="J43" s="44"/>
    </row>
    <row r="44" spans="1:10" s="1" customFormat="1" ht="56.25" customHeight="1">
      <c r="A44" s="25" t="s">
        <v>228</v>
      </c>
      <c r="B44" s="24" t="str">
        <f>VLOOKUP($A44,Questions!$A$2:$W$333,2,0)</f>
        <v>Are redundant power strategies tested?*</v>
      </c>
      <c r="C44" s="28" t="s">
        <v>27</v>
      </c>
      <c r="D44" s="55"/>
      <c r="E44" s="186" t="str">
        <f>IF($C$35="","",IF(OR($C$35='Auto Responses'!$J$20,$C$35='Auto Responses'!$J$21,$C$35='Auto Responses'!$J$22),'Auto Responses'!$A$26,IF($C44="Yes",VLOOKUP($A44,Questions!$A$2:$W$333,17,0)&amp;"",IF($C44="No",VLOOKUP($A44,Questions!$A$2:$W$333,16,0)&amp;"",VLOOKUP($A44,Questions!$A$2:$W$333,15,0)&amp;""))))</f>
        <v>Based on the response to DCTR-01, this question does not apply to this product or service.</v>
      </c>
      <c r="F44" s="220" t="str">
        <f>VLOOKUP($A44,'Institution Evaluation'!$A$56:$E$346,5,0)&amp;""</f>
        <v/>
      </c>
      <c r="I44" s="44"/>
      <c r="J44" s="44"/>
    </row>
    <row r="45" spans="1:10" s="1" customFormat="1" ht="60" customHeight="1">
      <c r="A45" s="25" t="s">
        <v>229</v>
      </c>
      <c r="B45" s="24" t="str">
        <f>VLOOKUP($A45,Questions!$A$2:$W$333,2,0)</f>
        <v>Does the center where the data will reside have cooling and fire-suppression systems that are active and regularly tested?</v>
      </c>
      <c r="C45" s="28" t="s">
        <v>27</v>
      </c>
      <c r="D45" s="55"/>
      <c r="E45" s="186" t="str">
        <f>IF($C$35="","",IF(OR($C$35='Auto Responses'!$J$19,$C$35='Auto Responses'!$J$20,$C$35='Auto Responses'!$J$21,$C$35='Auto Responses'!$J$22,$C$35='Auto Responses'!$J$23),'Auto Responses'!$A$26,IF($C45="Yes",VLOOKUP($A45,Questions!$A$2:$W$333,17,0)&amp;"",IF($C45="No",VLOOKUP($A45,Questions!$A$2:$W$333,16,0)&amp;"",VLOOKUP($A45,Questions!$A$2:$W$333,15,0)&amp;""))))</f>
        <v>Based on the response to DCTR-01, this question does not apply to this product or service.</v>
      </c>
      <c r="F45" s="220" t="str">
        <f>VLOOKUP($A45,'Institution Evaluation'!$A$56:$E$346,5,0)&amp;""</f>
        <v/>
      </c>
      <c r="I45" s="44"/>
      <c r="J45" s="44"/>
    </row>
    <row r="46" spans="1:10" s="1" customFormat="1" ht="55.5" customHeight="1">
      <c r="A46" s="25" t="s">
        <v>230</v>
      </c>
      <c r="B46" s="24" t="str">
        <f>VLOOKUP($A46,Questions!$A$2:$W$333,2,0)</f>
        <v>Do you have Internet Service Provider (ISP) redundancy?</v>
      </c>
      <c r="C46" s="28" t="s">
        <v>27</v>
      </c>
      <c r="D46" s="55"/>
      <c r="E46" s="186" t="str">
        <f>IF($C$35="","",IF(OR($C$35='Auto Responses'!$J$20,$C$35='Auto Responses'!$J$21,$C$35='Auto Responses'!$J$22),'Auto Responses'!$A$26,IF($C46="Yes",VLOOKUP($A46,Questions!$A$2:$W$333,17,0)&amp;"",IF($C46="No",VLOOKUP($A46,Questions!$A$2:$W$333,16,0)&amp;"",VLOOKUP($A46,Questions!$A$2:$W$333,15,0)&amp;""))))</f>
        <v>Based on the response to DCTR-01, this question does not apply to this product or service.</v>
      </c>
      <c r="F46" s="220" t="str">
        <f>VLOOKUP($A46,'Institution Evaluation'!$A$56:$E$346,5,0)&amp;""</f>
        <v/>
      </c>
      <c r="I46" s="44"/>
      <c r="J46" s="44"/>
    </row>
    <row r="47" spans="1:10" s="1" customFormat="1" ht="56.25" customHeight="1">
      <c r="A47" s="25" t="s">
        <v>231</v>
      </c>
      <c r="B47" s="24" t="str">
        <f>VLOOKUP($A47,Questions!$A$2:$W$333,2,0)</f>
        <v>Does every data center where the institution's data will reside have multiple telephone company or network provider entrances to the facility?</v>
      </c>
      <c r="C47" s="28" t="s">
        <v>27</v>
      </c>
      <c r="D47" s="55"/>
      <c r="E47" s="186" t="str">
        <f>IF($C$35="","",IF(OR($C$35='Auto Responses'!$J$20,$C$35='Auto Responses'!$J$21,$C$35='Auto Responses'!$J$22),'Auto Responses'!$A$26,IF($C47="Yes",VLOOKUP($A47,Questions!$A$2:$W$333,17,0)&amp;"",IF($C47="No",VLOOKUP($A47,Questions!$A$2:$W$333,16,0)&amp;"",VLOOKUP($A47,Questions!$A$2:$W$333,15,0)&amp;""))))</f>
        <v>Based on the response to DCTR-01, this question does not apply to this product or service.</v>
      </c>
      <c r="F47" s="220" t="str">
        <f>VLOOKUP($A47,'Institution Evaluation'!$A$56:$E$346,5,0)&amp;""</f>
        <v/>
      </c>
      <c r="I47" s="44"/>
      <c r="J47" s="44"/>
    </row>
    <row r="48" spans="1:10" s="1" customFormat="1" ht="49.5" customHeight="1">
      <c r="A48" s="25" t="s">
        <v>232</v>
      </c>
      <c r="B48" s="24" t="str">
        <f>VLOOKUP($A48,Questions!$A$2:$W$333,2,0)</f>
        <v>Do you require multifactor authentication for all administrative accounts in your environment?</v>
      </c>
      <c r="C48" s="28" t="s">
        <v>27</v>
      </c>
      <c r="D48" s="355" t="s">
        <v>233</v>
      </c>
      <c r="E48" s="186" t="str">
        <f>IF($C$35="","",IF($C48="Yes",VLOOKUP($A48,Questions!$A$2:$W$333,17,0)&amp;"",IF($C48="No",VLOOKUP($A48,Questions!$A$2:$W$333,16,0)&amp;"",VLOOKUP($A48,Questions!$A$2:$W$333,15,0)&amp;"")))</f>
        <v>State which model of MFA you are using.</v>
      </c>
      <c r="F48" s="220" t="str">
        <f>VLOOKUP($A48,'Institution Evaluation'!$A$56:$E$346,5,0)&amp;""</f>
        <v/>
      </c>
      <c r="I48" s="44"/>
      <c r="J48" s="44"/>
    </row>
    <row r="49" spans="1:10" s="1" customFormat="1" ht="54" customHeight="1">
      <c r="A49" s="25" t="s">
        <v>234</v>
      </c>
      <c r="B49" s="24" t="str">
        <f>VLOOKUP($A49,Questions!$A$2:$W$333,2,0)</f>
        <v>Are you using your cloud provider's available hardening tools or pre-hardened images?</v>
      </c>
      <c r="C49" s="28" t="s">
        <v>27</v>
      </c>
      <c r="D49" s="55"/>
      <c r="E49" s="186" t="str">
        <f>IF($C$35="","",IF(OR($C$35='Auto Responses'!$J$17,$C$35='Auto Responses'!$J$18),'Auto Responses'!$A$26,IF($C49="Yes",VLOOKUP($A49,Questions!$A$2:$W$333,17,0)&amp;"",IF($C49="No",VLOOKUP($A49,Questions!$A$2:$W$333,16,0)&amp;"",VLOOKUP($A49,Questions!$A$2:$W$333,15,0)&amp;""))))</f>
        <v/>
      </c>
      <c r="F49" s="220" t="str">
        <f>VLOOKUP($A49,'Institution Evaluation'!$A$56:$E$346,5,0)&amp;""</f>
        <v/>
      </c>
      <c r="I49" s="44"/>
      <c r="J49" s="44"/>
    </row>
    <row r="50" spans="1:10" s="1" customFormat="1" ht="52.5" customHeight="1" thickBot="1">
      <c r="A50" s="25" t="s">
        <v>235</v>
      </c>
      <c r="B50" s="338" t="str">
        <f>VLOOKUP($A50,Questions!$A$2:$W$333,2,0)</f>
        <v>Does your cloud solution provider have access to your encryption keys?</v>
      </c>
      <c r="C50" s="28" t="s">
        <v>43</v>
      </c>
      <c r="D50" s="55"/>
      <c r="E50" s="186" t="str">
        <f>IF($C$35="","",IF(OR($C$35='Auto Responses'!$J$17,$C$35='Auto Responses'!$J$18),'Auto Responses'!$A$26,IF($C50="Yes",VLOOKUP($A50,Questions!$A$2:$W$333,17,0)&amp;"",IF($C50="No",VLOOKUP($A50,Questions!$A$2:$W$333,16,0)&amp;"",VLOOKUP($A50,Questions!$A$2:$W$333,15,0)&amp;""))))</f>
        <v/>
      </c>
      <c r="F50" s="220" t="str">
        <f>VLOOKUP($A50,'Institution Evaluation'!$A$56:$E$346,5,0)&amp;""</f>
        <v/>
      </c>
      <c r="I50" s="44"/>
      <c r="J50" s="44"/>
    </row>
    <row r="51" spans="1:10" s="1" customFormat="1" ht="37.35" customHeight="1" thickBot="1">
      <c r="A51" s="80" t="str">
        <f>VLOOKUP(LEFT($A52,4),'Auto Responses'!$N$4:$O$38,2,0)&amp;""</f>
        <v xml:space="preserve"> Firewalls, IDS, IPS, and Networking</v>
      </c>
      <c r="B51" s="30"/>
      <c r="C51" s="19" t="s">
        <v>22</v>
      </c>
      <c r="D51" s="40" t="s">
        <v>23</v>
      </c>
      <c r="E51" s="40" t="s">
        <v>24</v>
      </c>
      <c r="F51" s="206" t="s">
        <v>25</v>
      </c>
      <c r="I51" s="44"/>
      <c r="J51" s="44"/>
    </row>
    <row r="52" spans="1:10" s="1" customFormat="1" ht="38.25" customHeight="1">
      <c r="A52" s="25" t="s">
        <v>236</v>
      </c>
      <c r="B52" s="333" t="str">
        <f>VLOOKUP($A52,Questions!$A$2:$W$333,2,0)</f>
        <v>Are you utilizing a stateful packet inspection (SPI) firewall?*</v>
      </c>
      <c r="C52" s="28" t="s">
        <v>27</v>
      </c>
      <c r="D52" s="55"/>
      <c r="E52" s="186" t="e">
        <f>IF($C$18="No",'Auto Responses'!$A$3,IF(#REF!="Yes",VLOOKUP($A52,Questions!$A$2:$W$333,17,0)&amp;"",IF(#REF!="No",VLOOKUP($A52,Questions!$A$2:$W$333,16,0)&amp;"",VLOOKUP($A52,Questions!$A$2:$W$333,15,0)&amp;"")))</f>
        <v>#REF!</v>
      </c>
      <c r="F52" s="220" t="str">
        <f>VLOOKUP($A52,'Institution Evaluation'!$A$56:$E$346,5,0)&amp;""</f>
        <v/>
      </c>
      <c r="I52" s="44"/>
      <c r="J52" s="44"/>
    </row>
    <row r="53" spans="1:10" s="1" customFormat="1" ht="38.25" customHeight="1">
      <c r="A53" s="25" t="s">
        <v>237</v>
      </c>
      <c r="B53" s="24" t="str">
        <f>VLOOKUP($A53,Questions!$A$2:$W$333,2,0)</f>
        <v>Do you have a documented policy for firewall change requests?*</v>
      </c>
      <c r="C53" s="1" t="s">
        <v>27</v>
      </c>
      <c r="D53" s="358"/>
      <c r="E53" s="186" t="str">
        <f>IF($C$18="No",'Auto Responses'!$A$3,IF($C52="Yes",VLOOKUP($A53,Questions!$A$2:$W$333,17,0)&amp;"",IF($C52="No",VLOOKUP($A53,Questions!$A$2:$W$333,16,0)&amp;"",VLOOKUP($A53,Questions!$A$2:$W$333,15,0)&amp;"")))</f>
        <v>Describe your documented firewall change request policy.</v>
      </c>
      <c r="F53" s="220" t="str">
        <f>VLOOKUP($A53,'Institution Evaluation'!$A$56:$E$346,5,0)&amp;""</f>
        <v/>
      </c>
      <c r="I53" s="44"/>
      <c r="J53" s="44"/>
    </row>
    <row r="54" spans="1:10" s="1" customFormat="1" ht="38.25" customHeight="1">
      <c r="A54" s="25" t="s">
        <v>238</v>
      </c>
      <c r="B54" s="24" t="str">
        <f>VLOOKUP($A54,Questions!$A$2:$W$333,2,0)</f>
        <v>Have you implemented an intrusion detection system (network-based)?*</v>
      </c>
      <c r="C54" s="28" t="s">
        <v>27</v>
      </c>
      <c r="D54" s="55"/>
      <c r="E54" s="186" t="str">
        <f>IF($C$18="No",'Auto Responses'!$A$3,IF($C54="Yes",VLOOKUP($A54,Questions!$A$2:$W$333,17,0)&amp;"",IF($C54="No",VLOOKUP($A54,Questions!$A$2:$W$333,16,0)&amp;"",VLOOKUP($A54,Questions!$A$2:$W$333,15,0)&amp;"")))</f>
        <v>Describe the currently implemented IDS.</v>
      </c>
      <c r="F54" s="220" t="str">
        <f>VLOOKUP($A54,'Institution Evaluation'!$A$56:$E$346,5,0)&amp;""</f>
        <v/>
      </c>
      <c r="I54" s="44"/>
      <c r="J54" s="44"/>
    </row>
    <row r="55" spans="1:10" s="1" customFormat="1" ht="38.25" customHeight="1">
      <c r="A55" s="25" t="s">
        <v>239</v>
      </c>
      <c r="B55" s="24" t="str">
        <f>VLOOKUP($A55,Questions!$A$2:$W$333,2,0)</f>
        <v>Do you employ host-based intrusion detection?*</v>
      </c>
      <c r="C55" s="28" t="s">
        <v>27</v>
      </c>
      <c r="D55" s="55"/>
      <c r="E55" s="186" t="str">
        <f>IF($C$18="No",'Auto Responses'!$A$3,IF($C55="Yes",VLOOKUP($A55,Questions!$A$2:$W$333,17,0)&amp;"",IF($C55="No",VLOOKUP($A55,Questions!$A$2:$W$333,16,0)&amp;"",VLOOKUP($A55,Questions!$A$2:$W$333,15,0)&amp;"")))</f>
        <v>Describe the currently implemented host-based IDS solution(s).</v>
      </c>
      <c r="F55" s="220" t="str">
        <f>VLOOKUP($A55,'Institution Evaluation'!$A$56:$E$346,5,0)&amp;""</f>
        <v/>
      </c>
      <c r="I55" s="44"/>
      <c r="J55" s="44"/>
    </row>
    <row r="56" spans="1:10" s="1" customFormat="1" ht="38.25" customHeight="1">
      <c r="A56" s="25" t="s">
        <v>240</v>
      </c>
      <c r="B56" s="24" t="str">
        <f>VLOOKUP($A56,Questions!$A$2:$W$333,2,0)</f>
        <v>Are audit logs available for all changes to the network, firewall, IDS, and IPS systems?*</v>
      </c>
      <c r="C56" s="28" t="s">
        <v>27</v>
      </c>
      <c r="D56" s="55"/>
      <c r="E56" s="186" t="str">
        <f>IF($C$18="No",'Auto Responses'!$A$3,IF($C56="Yes",VLOOKUP($A56,Questions!$A$2:$W$333,17,0)&amp;"",IF($C56="No",VLOOKUP($A56,Questions!$A$2:$W$333,16,0)&amp;"",VLOOKUP($A56,Questions!$A$2:$W$333,15,0)&amp;"")))</f>
        <v>Describe your current network systems logging strategy.</v>
      </c>
      <c r="F56" s="220" t="str">
        <f>VLOOKUP($A56,'Institution Evaluation'!$A$56:$E$346,5,0)&amp;""</f>
        <v/>
      </c>
      <c r="I56" s="44"/>
      <c r="J56" s="44"/>
    </row>
    <row r="57" spans="1:10" s="1" customFormat="1" ht="48" customHeight="1">
      <c r="A57" s="25" t="s">
        <v>241</v>
      </c>
      <c r="B57" s="24" t="str">
        <f>VLOOKUP($A57,Questions!$A$2:$W$333,2,0)</f>
        <v>Is authority for firewall change approval documented? Please list approver names or titles in Additional Info.</v>
      </c>
      <c r="C57" s="28" t="s">
        <v>27</v>
      </c>
      <c r="D57" s="55" t="s">
        <v>242</v>
      </c>
      <c r="E57" s="186" t="str">
        <f>IF($C$18="No",'Auto Responses'!$A$3,IF($C57="Yes",VLOOKUP($A57,Questions!$A$2:$W$333,17,0)&amp;"",IF($C57="No",VLOOKUP($A57,Questions!$A$2:$W$333,16,0)&amp;"",VLOOKUP($A57,Questions!$A$2:$W$333,15,0)&amp;"")))</f>
        <v>List approver names or titles.</v>
      </c>
      <c r="F57" s="220" t="str">
        <f>VLOOKUP($A57,'Institution Evaluation'!$A$56:$E$346,5,0)&amp;""</f>
        <v/>
      </c>
      <c r="I57" s="44"/>
      <c r="J57" s="44"/>
    </row>
    <row r="58" spans="1:10" s="1" customFormat="1" ht="38.25" customHeight="1">
      <c r="A58" s="25" t="s">
        <v>243</v>
      </c>
      <c r="B58" s="24" t="str">
        <f>VLOOKUP($A58,Questions!$A$2:$W$333,2,0)</f>
        <v>Have you implemented an intrusion prevention system (network-based)?</v>
      </c>
      <c r="C58" s="28" t="s">
        <v>27</v>
      </c>
      <c r="D58" s="55"/>
      <c r="E58" s="186" t="str">
        <f>IF($C$18="No",'Auto Responses'!$A$3,IF($C58="Yes",VLOOKUP($A58,Questions!$A$2:$W$333,17,0)&amp;"",IF($C58="No",VLOOKUP($A58,Questions!$A$2:$W$333,16,0)&amp;"",VLOOKUP($A58,Questions!$A$2:$W$333,15,0)&amp;"")))</f>
        <v>Describe the currently implemented IPS.</v>
      </c>
      <c r="F58" s="220" t="str">
        <f>VLOOKUP($A58,'Institution Evaluation'!$A$56:$E$346,5,0)&amp;""</f>
        <v/>
      </c>
      <c r="I58" s="44"/>
      <c r="J58" s="44"/>
    </row>
    <row r="59" spans="1:10" s="1" customFormat="1" ht="38.25" customHeight="1">
      <c r="A59" s="25" t="s">
        <v>244</v>
      </c>
      <c r="B59" s="24" t="str">
        <f>VLOOKUP($A59,Questions!$A$2:$W$333,2,0)</f>
        <v>Do you employ host-based intrusion prevention?</v>
      </c>
      <c r="C59" s="28" t="s">
        <v>27</v>
      </c>
      <c r="D59" s="55"/>
      <c r="E59" s="186" t="str">
        <f>IF($C$18="No",'Auto Responses'!$A$3,IF($C59="Yes",VLOOKUP($A59,Questions!$A$2:$W$333,17,0)&amp;"",IF($C59="No",VLOOKUP($A59,Questions!$A$2:$W$333,16,0)&amp;"",VLOOKUP($A59,Questions!$A$2:$W$333,15,0)&amp;"")))</f>
        <v>Describe the currently implemented host-based IPS solution(s).</v>
      </c>
      <c r="F59" s="220" t="str">
        <f>VLOOKUP($A59,'Institution Evaluation'!$A$56:$E$346,5,0)&amp;""</f>
        <v/>
      </c>
      <c r="I59" s="44"/>
      <c r="J59" s="44"/>
    </row>
    <row r="60" spans="1:10" s="1" customFormat="1" ht="38.25" customHeight="1">
      <c r="A60" s="25" t="s">
        <v>245</v>
      </c>
      <c r="B60" s="24" t="str">
        <f>VLOOKUP($A60,Questions!$A$2:$W$333,2,0)</f>
        <v>Are you employing any next-generation persistent threat (NGPT) monitoring?</v>
      </c>
      <c r="C60" s="28" t="s">
        <v>43</v>
      </c>
      <c r="D60" s="55"/>
      <c r="E60" s="186" t="str">
        <f>IF($C$18="No",'Auto Responses'!$A$3,IF($C60="Yes",VLOOKUP($A60,Questions!$A$2:$W$333,17,0)&amp;"",IF($C60="No",VLOOKUP($A60,Questions!$A$2:$W$333,16,0)&amp;"",VLOOKUP($A60,Questions!$A$2:$W$333,15,0)&amp;"")))</f>
        <v>Describe your intent to implement NGPT monitoring.</v>
      </c>
      <c r="F60" s="220" t="str">
        <f>VLOOKUP($A60,'Institution Evaluation'!$A$56:$E$346,5,0)&amp;""</f>
        <v/>
      </c>
      <c r="I60" s="44"/>
      <c r="J60" s="44"/>
    </row>
    <row r="61" spans="1:10" s="1" customFormat="1" ht="60" customHeight="1">
      <c r="A61" s="25" t="s">
        <v>246</v>
      </c>
      <c r="B61" s="24" t="str">
        <f>VLOOKUP($A61,Questions!$A$2:$W$333,2,0)</f>
        <v>Is intrusion monitoring performed internally or by a third-party service?</v>
      </c>
      <c r="C61" s="28" t="s">
        <v>27</v>
      </c>
      <c r="D61" s="55"/>
      <c r="E61" s="186" t="str">
        <f>IF($C$18="No",'Auto Responses'!$A$3,IF($C61="Yes",VLOOKUP($A61,Questions!$A$2:$W$333,17,0)&amp;"",IF($C61="No",VLOOKUP($A61,Questions!$A$2:$W$333,16,0)&amp;"",VLOOKUP($A61,Questions!$A$2:$W$333,15,0)&amp;"")))</f>
        <v/>
      </c>
      <c r="F61" s="220" t="str">
        <f>VLOOKUP($A61,'Institution Evaluation'!$A$56:$E$346,5,0)&amp;""</f>
        <v/>
      </c>
      <c r="I61" s="44"/>
      <c r="J61" s="44"/>
    </row>
    <row r="62" spans="1:10" s="1" customFormat="1" ht="36" customHeight="1" thickBot="1">
      <c r="A62" s="25" t="s">
        <v>247</v>
      </c>
      <c r="B62" s="24" t="str">
        <f>VLOOKUP($A62,Questions!$A$2:$W$333,2,0)</f>
        <v>Do you monitor for intrusions on a 24 x 7 x 365 basis?</v>
      </c>
      <c r="C62" s="28" t="s">
        <v>27</v>
      </c>
      <c r="D62" s="55"/>
      <c r="E62" s="186" t="str">
        <f>IF($C$18="No",'Auto Responses'!$A$3,IF($C62="Yes",VLOOKUP($A62,Questions!$A$2:$W$333,17,0)&amp;"",IF($C62="No",VLOOKUP($A62,Questions!$A$2:$W$333,16,0)&amp;"",VLOOKUP($A62,Questions!$A$2:$W$333,15,0)&amp;"")))</f>
        <v>Provide a brief summary of this activity.</v>
      </c>
      <c r="F62" s="220" t="str">
        <f>VLOOKUP($A62,'Institution Evaluation'!$A$56:$E$346,5,0)&amp;""</f>
        <v/>
      </c>
      <c r="G62" s="268" t="s">
        <v>133</v>
      </c>
      <c r="I62" s="44"/>
      <c r="J62" s="44"/>
    </row>
    <row r="63" spans="1:10" s="1" customFormat="1" ht="37.35" customHeight="1" thickBot="1">
      <c r="A63" s="80" t="str">
        <f>VLOOKUP(LEFT($A64,4),'Auto Responses'!$N$4:$O$38,2,0)&amp;""</f>
        <v xml:space="preserve"> Incident Handling</v>
      </c>
      <c r="B63" s="30"/>
      <c r="C63" s="19" t="s">
        <v>22</v>
      </c>
      <c r="D63" s="40" t="s">
        <v>23</v>
      </c>
      <c r="E63" s="40" t="s">
        <v>24</v>
      </c>
      <c r="F63" s="206" t="s">
        <v>25</v>
      </c>
      <c r="I63" s="44"/>
      <c r="J63" s="44"/>
    </row>
    <row r="64" spans="1:10" s="1" customFormat="1" ht="27" customHeight="1">
      <c r="A64" s="25" t="s">
        <v>248</v>
      </c>
      <c r="B64" s="24" t="str">
        <f>VLOOKUP($A64,Questions!$A$2:$W$333,2,0)</f>
        <v>Do you have a formal incident response plan?</v>
      </c>
      <c r="C64" s="28" t="s">
        <v>27</v>
      </c>
      <c r="D64" s="55"/>
      <c r="E64" s="186" t="str">
        <f>IF($C$18="No",'Auto Responses'!$A$3,IF($C64="Yes",VLOOKUP($A64,Questions!$A$2:$W$333,17,0)&amp;"",IF($C64="No",VLOOKUP($A64,Questions!$A$2:$W$333,16,0)&amp;"",VLOOKUP($A64,Questions!$A$2:$W$333,15,0)&amp;"")))</f>
        <v>Summarize or provide a link to your formal incident response plan.</v>
      </c>
      <c r="F64" s="220" t="str">
        <f>VLOOKUP($A64,'Institution Evaluation'!$A$56:$E$346,5,0)&amp;""</f>
        <v/>
      </c>
      <c r="I64" s="44"/>
      <c r="J64" s="44"/>
    </row>
    <row r="65" spans="1:12" s="1" customFormat="1" ht="40.5" customHeight="1">
      <c r="A65" s="25" t="s">
        <v>249</v>
      </c>
      <c r="B65" s="24" t="str">
        <f>VLOOKUP($A65,Questions!$A$2:$W$333,2,0)</f>
        <v>Do you either have an internal incident response team or retain an external team?</v>
      </c>
      <c r="C65" s="28" t="s">
        <v>27</v>
      </c>
      <c r="D65" s="55"/>
      <c r="E65" s="186" t="str">
        <f>IF($C$18="No",'Auto Responses'!$A$3,IF($C65="Yes",VLOOKUP($A65,Questions!$A$2:$W$333,17,0)&amp;"",IF($C65="No",VLOOKUP($A65,Questions!$A$2:$W$333,16,0)&amp;"",VLOOKUP($A65,Questions!$A$2:$W$333,15,0)&amp;"")))</f>
        <v>Summarize your incident response and reporting processes.</v>
      </c>
      <c r="F65" s="220" t="str">
        <f>VLOOKUP($A65,'Institution Evaluation'!$A$56:$E$346,5,0)&amp;""</f>
        <v/>
      </c>
      <c r="I65" s="44"/>
      <c r="J65" s="44"/>
    </row>
    <row r="66" spans="1:12" s="1" customFormat="1" ht="46.5" customHeight="1">
      <c r="A66" s="25" t="s">
        <v>250</v>
      </c>
      <c r="B66" s="24" t="str">
        <f>VLOOKUP($A66,Questions!$A$2:$W$333,2,0)</f>
        <v>Do you have the capability to respond to incidents on a 24 x 7 x 365 basis?</v>
      </c>
      <c r="C66" s="28" t="s">
        <v>27</v>
      </c>
      <c r="D66" s="55"/>
      <c r="E66" s="186" t="str">
        <f>IF($C$18="No",'Auto Responses'!$A$3,IF($C66="Yes",VLOOKUP($A66,Questions!$A$2:$W$333,17,0)&amp;"",IF($C66="No",VLOOKUP($A66,Questions!$A$2:$W$333,16,0)&amp;"",VLOOKUP($A66,Questions!$A$2:$W$333,15,0)&amp;"")))</f>
        <v>Summarize your internal approach or reference your third-party contractor.</v>
      </c>
      <c r="F66" s="220" t="str">
        <f>VLOOKUP($A66,'Institution Evaluation'!$A$56:$E$346,5,0)&amp;""</f>
        <v/>
      </c>
      <c r="I66" s="44"/>
      <c r="J66" s="44"/>
    </row>
    <row r="67" spans="1:12" s="1" customFormat="1" ht="48" customHeight="1" thickBot="1">
      <c r="A67" s="25" t="s">
        <v>251</v>
      </c>
      <c r="B67" s="24" t="str">
        <f>VLOOKUP($A67,Questions!$A$2:$W$333,2,0)</f>
        <v>Do you carry cyber-risk insurance to protect against unforeseen service outages, data that is lost or stolen, and security incidents?</v>
      </c>
      <c r="C67" s="28" t="s">
        <v>27</v>
      </c>
      <c r="D67" s="55"/>
      <c r="E67" s="186" t="str">
        <f>IF($C$18="No",'Auto Responses'!$A$3,IF($C67="Yes",VLOOKUP($A67,Questions!$A$2:$W$333,17,0)&amp;"",IF($C67="No",VLOOKUP($A67,Questions!$A$2:$W$333,16,0)&amp;"",VLOOKUP($A67,Questions!$A$2:$W$333,15,0)&amp;"")))</f>
        <v>Describe the coverage in place for this solution.</v>
      </c>
      <c r="F67" s="220" t="str">
        <f>VLOOKUP($A67,'Institution Evaluation'!$A$56:$E$346,5,0)&amp;""</f>
        <v/>
      </c>
      <c r="G67" s="268" t="s">
        <v>133</v>
      </c>
      <c r="I67" s="44"/>
      <c r="J67" s="44"/>
    </row>
    <row r="68" spans="1:12" s="1" customFormat="1" ht="37.35" customHeight="1" thickBot="1">
      <c r="A68" s="80" t="str">
        <f>VLOOKUP(LEFT($A69,4),'Auto Responses'!$N$4:$O$38,2,0)&amp;""</f>
        <v xml:space="preserve"> Vulnerability Management</v>
      </c>
      <c r="B68" s="30"/>
      <c r="C68" s="19" t="s">
        <v>22</v>
      </c>
      <c r="D68" s="40" t="s">
        <v>23</v>
      </c>
      <c r="E68" s="40" t="s">
        <v>24</v>
      </c>
      <c r="F68" s="206" t="s">
        <v>25</v>
      </c>
      <c r="I68" s="44"/>
      <c r="J68" s="44"/>
    </row>
    <row r="69" spans="1:12" s="1" customFormat="1" ht="60.75" customHeight="1">
      <c r="A69" s="25" t="s">
        <v>252</v>
      </c>
      <c r="B69" s="24" t="str">
        <f>VLOOKUP($A69,Questions!$A$2:$W$333,2,0)</f>
        <v>Are your systems and applications scanned with an authenticated user account for vulnerabilities (that are remediated) prior to new releases?*</v>
      </c>
      <c r="C69" s="28" t="s">
        <v>27</v>
      </c>
      <c r="D69" s="351" t="s">
        <v>253</v>
      </c>
      <c r="E69" s="186" t="str">
        <f>IF($C$18="No",'Auto Responses'!$A$3,IF($C69="Yes",VLOOKUP($A69,Questions!$A$2:$W$333,17,0)&amp;"",IF($C69="No",VLOOKUP($A69,Questions!$A$2:$W$333,16,0)&amp;"",VLOOKUP($A69,Questions!$A$2:$W$333,15,0)&amp;"")))</f>
        <v>Provide a brief description.</v>
      </c>
      <c r="F69" s="220" t="str">
        <f>VLOOKUP($A69,'Institution Evaluation'!$A$56:$E$346,5,0)&amp;""</f>
        <v/>
      </c>
      <c r="I69" s="44"/>
      <c r="J69" s="44"/>
    </row>
    <row r="70" spans="1:12" s="1" customFormat="1" ht="36.75" customHeight="1">
      <c r="A70" s="25" t="s">
        <v>254</v>
      </c>
      <c r="B70" s="24" t="str">
        <f>VLOOKUP($A70,Questions!$A$2:$W$333,2,0)</f>
        <v>Will you provide results of application and system vulnerability scans to the institution?*</v>
      </c>
      <c r="C70" s="28" t="s">
        <v>27</v>
      </c>
      <c r="D70" s="55" t="s">
        <v>255</v>
      </c>
      <c r="E70" s="186" t="str">
        <f>IF($C$18="No",'Auto Responses'!$A$3,IF($C70="Yes",VLOOKUP($A70,Questions!$A$2:$W$333,17,0)&amp;"",IF($C70="No",VLOOKUP($A70,Questions!$A$2:$W$333,16,0)&amp;"",VLOOKUP($A70,Questions!$A$2:$W$333,15,0)&amp;"")))</f>
        <v>Provide a reference to security scan documentation.</v>
      </c>
      <c r="F70" s="220" t="str">
        <f>VLOOKUP($A70,'Institution Evaluation'!$A$56:$E$346,5,0)&amp;""</f>
        <v/>
      </c>
      <c r="I70" s="44"/>
      <c r="J70" s="44"/>
    </row>
    <row r="71" spans="1:12" s="1" customFormat="1" ht="51.75" customHeight="1">
      <c r="A71" s="25" t="s">
        <v>256</v>
      </c>
      <c r="B71" s="24" t="str">
        <f>VLOOKUP($A71,Questions!$A$2:$W$333,2,0)</f>
        <v>Will you allow the institution to perform its own vulnerability testing and/or scanning of your systems and/or application, provided that testing is performed at a mutually agreed upon time and date?*</v>
      </c>
      <c r="C71" s="28" t="s">
        <v>27</v>
      </c>
      <c r="D71" s="55"/>
      <c r="E71" s="186" t="str">
        <f>IF($C$18="No",'Auto Responses'!$A$3,IF($C71="Yes",VLOOKUP($A71,Questions!$A$2:$W$333,17,0)&amp;"",IF($C71="No",VLOOKUP($A71,Questions!$A$2:$W$333,16,0)&amp;"",VLOOKUP($A71,Questions!$A$2:$W$333,15,0)&amp;"")))</f>
        <v>Provide reference to the process or procedure to set up security testing times and scopes.</v>
      </c>
      <c r="F71" s="220" t="str">
        <f>VLOOKUP($A71,'Institution Evaluation'!$A$56:$E$346,5,0)&amp;""</f>
        <v/>
      </c>
      <c r="I71" s="44"/>
      <c r="J71" s="44"/>
    </row>
    <row r="72" spans="1:12" s="1" customFormat="1" ht="54" customHeight="1">
      <c r="A72" s="25" t="s">
        <v>257</v>
      </c>
      <c r="B72" s="24" t="str">
        <f>VLOOKUP($A72,Questions!$A$2:$W$333,2,0)</f>
        <v>Have your systems and applications had a third-party security assessment completed in the last year?</v>
      </c>
      <c r="C72" s="28" t="s">
        <v>27</v>
      </c>
      <c r="D72" s="55" t="s">
        <v>258</v>
      </c>
      <c r="E72" s="186" t="str">
        <f>IF($C$18="No",'Auto Responses'!$A$3,IF($C72="Yes",VLOOKUP($A72,Questions!$A$2:$W$333,17,0)&amp;"",IF($C72="No",VLOOKUP($A72,Questions!$A$2:$W$333,16,0)&amp;"",VLOOKUP($A72,Questions!$A$2:$W$333,15,0)&amp;"")))</f>
        <v>Provide the results with this document (link or attached), if possible. State the date of the last completed third-party security assessment.</v>
      </c>
      <c r="F72" s="220" t="str">
        <f>VLOOKUP($A72,'Institution Evaluation'!$A$56:$E$346,5,0)&amp;""</f>
        <v/>
      </c>
      <c r="I72" s="44"/>
      <c r="J72" s="44"/>
    </row>
    <row r="73" spans="1:12" s="1" customFormat="1" ht="60" customHeight="1">
      <c r="A73" s="25" t="s">
        <v>259</v>
      </c>
      <c r="B73" s="24" t="str">
        <f>VLOOKUP($A73,Questions!$A$2:$W$333,2,0)</f>
        <v>Do you regularly scan for common web application security vulnerabilities (e.g., SQL injection, XSS, XSRF, etc.)?</v>
      </c>
      <c r="C73" s="28" t="s">
        <v>27</v>
      </c>
      <c r="D73" s="55"/>
      <c r="E73" s="186" t="str">
        <f>IF($C$18="No",'Auto Responses'!$A$3,IF($C73="Yes",VLOOKUP($A73,Questions!$A$2:$W$333,17,0)&amp;"",IF($C73="No",VLOOKUP($A73,Questions!$A$2:$W$333,16,0)&amp;"",VLOOKUP($A73,Questions!$A$2:$W$333,15,0)&amp;"")))</f>
        <v/>
      </c>
      <c r="F73" s="220" t="str">
        <f>VLOOKUP($A73,'Institution Evaluation'!$A$56:$E$346,5,0)&amp;""</f>
        <v/>
      </c>
      <c r="I73" s="44"/>
      <c r="J73" s="44"/>
    </row>
    <row r="74" spans="1:12" s="1" customFormat="1" ht="56.25" customHeight="1">
      <c r="A74" s="25" t="s">
        <v>260</v>
      </c>
      <c r="B74" s="24" t="str">
        <f>VLOOKUP($A74,Questions!$A$2:$W$333,2,0)</f>
        <v>Are your systems and applications regularly scanned externally for vulnerabilities?</v>
      </c>
      <c r="C74" s="28" t="s">
        <v>27</v>
      </c>
      <c r="D74" s="346"/>
      <c r="E74" s="186" t="str">
        <f>IF($C$18="No",'Auto Responses'!$A$3,IF($C74="Yes",VLOOKUP($A74,Questions!$A$2:$W$333,17,0)&amp;"",IF($C74="No",VLOOKUP($A74,Questions!$A$2:$W$333,16,0)&amp;"",VLOOKUP($A74,Questions!$A$2:$W$333,15,0)&amp;"")))</f>
        <v>Decribe your external application vulnerability scanning strategy.</v>
      </c>
      <c r="F74" s="220" t="str">
        <f>VLOOKUP($A74,'Institution Evaluation'!$A$56:$E$346,5,0)&amp;""</f>
        <v/>
      </c>
      <c r="G74" s="268" t="s">
        <v>133</v>
      </c>
      <c r="H74" s="44"/>
    </row>
    <row r="75" spans="1:12" s="190" customFormat="1" ht="36.75" customHeight="1">
      <c r="A75" s="300" t="s">
        <v>48</v>
      </c>
      <c r="B75" s="283"/>
      <c r="C75" s="284"/>
      <c r="D75" s="299"/>
      <c r="E75" s="286"/>
      <c r="F75" s="287"/>
      <c r="G75" s="288"/>
      <c r="H75" s="191"/>
    </row>
    <row r="76" spans="1:12" s="1" customFormat="1" ht="15" hidden="1" customHeight="1">
      <c r="A76" s="32"/>
      <c r="C76" s="14"/>
      <c r="D76" s="15"/>
      <c r="E76" s="16"/>
      <c r="I76" s="44"/>
      <c r="J76" s="44"/>
    </row>
    <row r="77" spans="1:12" ht="15" hidden="1" customHeight="1">
      <c r="A77" s="1"/>
      <c r="B77" s="14"/>
      <c r="C77" s="88"/>
      <c r="D77" s="16"/>
      <c r="E77" s="1"/>
      <c r="H77" s="44"/>
      <c r="I77" s="1"/>
      <c r="J77" s="1"/>
      <c r="L77" s="32"/>
    </row>
    <row r="78" spans="1:12" ht="0" hidden="1" customHeight="1">
      <c r="A78" s="25" t="e">
        <f>#REF!</f>
        <v>#REF!</v>
      </c>
    </row>
    <row r="79" spans="1:12" ht="0" hidden="1" customHeight="1">
      <c r="A79" s="25" t="e">
        <f>#REF!</f>
        <v>#REF!</v>
      </c>
    </row>
    <row r="80" spans="1:12" ht="0" hidden="1" customHeight="1">
      <c r="A80" s="25" t="e">
        <f>#REF!</f>
        <v>#REF!</v>
      </c>
    </row>
    <row r="81" spans="1:1" ht="0" hidden="1" customHeight="1">
      <c r="A81" s="25" t="e">
        <f>#REF!</f>
        <v>#REF!</v>
      </c>
    </row>
    <row r="82" spans="1:1" ht="0" hidden="1" customHeight="1">
      <c r="A82" s="25" t="e">
        <f>#REF!</f>
        <v>#REF!</v>
      </c>
    </row>
    <row r="83" spans="1:1" ht="0" hidden="1" customHeight="1">
      <c r="A83" s="25" t="e">
        <f>#REF!</f>
        <v>#REF!</v>
      </c>
    </row>
    <row r="84" spans="1:1" ht="0" hidden="1" customHeight="1">
      <c r="A84" s="25" t="e">
        <f>#REF!</f>
        <v>#REF!</v>
      </c>
    </row>
  </sheetData>
  <dataValidations count="2">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ignoredErrors>
    <ignoredError sqref="E37"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C20:C33 C69:C75 C64:C67 C36:C50 C52 C54:C62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5" zoomScale="80" zoomScaleNormal="80" workbookViewId="0">
      <selection activeCell="B27" sqref="B27"/>
    </sheetView>
  </sheetViews>
  <sheetFormatPr defaultColWidth="0" defaultRowHeight="0" customHeight="1" zeroHeight="1"/>
  <cols>
    <col min="1" max="1" width="8.296875" customWidth="1"/>
    <col min="2" max="2" width="55.09765625" style="1" customWidth="1"/>
    <col min="3" max="3" width="18.8984375" style="14" customWidth="1"/>
    <col min="4" max="4" width="37.796875" style="15" customWidth="1"/>
    <col min="5" max="5" width="32" style="16" customWidth="1"/>
    <col min="6" max="6" width="30.69921875" style="1" customWidth="1"/>
    <col min="7" max="7" width="18.09765625" style="1" customWidth="1"/>
    <col min="8" max="8" width="18.09765625" style="1" hidden="1" customWidth="1"/>
    <col min="9" max="10" width="18.09765625" style="44" hidden="1" customWidth="1"/>
    <col min="11" max="11" width="4.5" style="1" hidden="1" customWidth="1"/>
    <col min="12" max="12" width="6.59765625" style="1" hidden="1" customWidth="1"/>
    <col min="13" max="16384" width="6.59765625" hidden="1"/>
  </cols>
  <sheetData>
    <row r="1" spans="1:10" ht="0" hidden="1" customHeight="1">
      <c r="A1" t="s">
        <v>0</v>
      </c>
    </row>
    <row r="2" spans="1:10" ht="36" customHeight="1">
      <c r="A2" s="187" t="s">
        <v>261</v>
      </c>
      <c r="B2" s="187"/>
      <c r="C2" s="188"/>
      <c r="D2" s="187"/>
      <c r="E2" s="189"/>
      <c r="F2" s="189" t="str">
        <f>'Auto Responses'!$A$36</f>
        <v>Version 4.02</v>
      </c>
      <c r="J2" s="1"/>
    </row>
    <row r="3" spans="1:10" s="1" customFormat="1" ht="29.1" customHeight="1">
      <c r="A3" s="46" t="s">
        <v>2</v>
      </c>
      <c r="B3" s="47"/>
      <c r="C3" s="83">
        <f>'START HERE'!$C$3</f>
        <v>0</v>
      </c>
      <c r="D3" s="45"/>
      <c r="E3" s="45"/>
      <c r="F3" s="67"/>
      <c r="I3" s="44"/>
    </row>
    <row r="4" spans="1:10" s="1" customFormat="1" ht="36" customHeight="1">
      <c r="A4" s="17" t="s">
        <v>3</v>
      </c>
      <c r="B4" s="18"/>
      <c r="C4" s="19"/>
      <c r="D4" s="20"/>
      <c r="E4" s="21"/>
      <c r="F4" s="21"/>
      <c r="I4" s="44"/>
    </row>
    <row r="5" spans="1:10" s="1" customFormat="1" ht="19.5" customHeight="1">
      <c r="A5" s="57" t="str">
        <f>HLOOKUP($A$4,'Auto Responses'!$D$2:$D$8,2,0)&amp;""</f>
        <v>1. Complete the "Start Here" tab and review the "Required Questions" guidance to find the other sections are required for your product or service.</v>
      </c>
      <c r="B5" s="22"/>
      <c r="C5" s="84"/>
      <c r="D5" s="22"/>
      <c r="E5" s="22"/>
      <c r="F5" s="292"/>
      <c r="I5" s="44"/>
    </row>
    <row r="6" spans="1:10" s="1" customFormat="1" ht="19.5" customHeight="1">
      <c r="A6" s="57" t="str">
        <f>HLOOKUP($A$4,'Auto Responses'!$D$2:$D$8,3,0)&amp;""</f>
        <v>2. Complete the "Organization" tab and the applicable questions in each of the next 5 tabs (Product through Privacy) that apply, based on your answers to the "Required Questions."</v>
      </c>
      <c r="B6" s="22"/>
      <c r="C6" s="84"/>
      <c r="D6" s="22"/>
      <c r="E6" s="22"/>
      <c r="F6" s="293"/>
      <c r="I6" s="44"/>
    </row>
    <row r="7" spans="1:10" s="1" customFormat="1" ht="19.5" customHeight="1">
      <c r="A7" s="57" t="str">
        <f>HLOOKUP($A$4,'Auto Responses'!$D$2:$D$8,4,0)&amp;""</f>
        <v xml:space="preserve">3. Guidance in column E may change based on your answers to prompt details in "Additional Information." If leaving an answer blank, you must also state why in "Additional Information". </v>
      </c>
      <c r="B7" s="22"/>
      <c r="C7" s="84"/>
      <c r="D7" s="22"/>
      <c r="E7" s="22"/>
      <c r="F7" s="293"/>
      <c r="I7" s="44"/>
    </row>
    <row r="8" spans="1:10" s="1" customFormat="1" ht="19.5" customHeight="1">
      <c r="A8" s="57" t="str">
        <f>HLOOKUP($A$4,'Auto Responses'!$D$2:$D$8,5,0)&amp;""</f>
        <v>4. DO NOT complete any fields in the "Evaluation" sheets or the "Analyst Notes" column.</v>
      </c>
      <c r="B8" s="22"/>
      <c r="C8" s="84"/>
      <c r="D8" s="22"/>
      <c r="E8" s="22"/>
      <c r="F8" s="293"/>
      <c r="I8" s="44"/>
    </row>
    <row r="9" spans="1:10" s="1" customFormat="1" ht="19.5" customHeight="1">
      <c r="A9" s="57" t="str">
        <f>HLOOKUP($A$4,'Auto Responses'!$D$2:$D$8,6,0)&amp;""</f>
        <v>5. Return the completed file to institutions.</v>
      </c>
      <c r="B9" s="22"/>
      <c r="C9" s="84"/>
      <c r="D9" s="22"/>
      <c r="E9" s="22"/>
      <c r="F9" s="293"/>
      <c r="I9" s="44"/>
    </row>
    <row r="10" spans="1:10" s="1" customFormat="1" ht="19.5" customHeight="1">
      <c r="A10" s="278" t="str">
        <f>HLOOKUP($A$4,'Auto Responses'!$D$2:$D$8,7,0)&amp;""</f>
        <v>* Denotes critical questions. Critical questions are those deemed most important to institutions by higher education volunteers.</v>
      </c>
      <c r="B10" s="22"/>
      <c r="C10" s="84"/>
      <c r="D10" s="22"/>
      <c r="E10" s="22"/>
      <c r="F10" s="293"/>
      <c r="I10" s="44"/>
    </row>
    <row r="11" spans="1:10" s="1" customFormat="1" ht="19.5" customHeight="1">
      <c r="A11" s="277" t="str">
        <f>HLOOKUP($A$4,'Auto Responses'!$D$2:$D$9,8,0)&amp;""</f>
        <v>For full instructions, please visit educause.edu/HECVAT</v>
      </c>
      <c r="B11" s="22"/>
      <c r="C11" s="84"/>
      <c r="D11" s="22"/>
      <c r="E11" s="22"/>
      <c r="F11" s="294"/>
      <c r="I11" s="44"/>
    </row>
    <row r="12" spans="1:10" s="1" customFormat="1" ht="36" customHeight="1">
      <c r="A12" s="80" t="str">
        <f>VLOOKUP(LEFT($A13,4),'Auto Responses'!$N$4:$O$38,2,0)&amp;""</f>
        <v xml:space="preserve"> General Information</v>
      </c>
      <c r="B12" s="18"/>
      <c r="C12" s="19" t="s">
        <v>22</v>
      </c>
      <c r="D12" s="31"/>
      <c r="E12" s="23"/>
      <c r="F12" s="23"/>
      <c r="I12" s="44"/>
      <c r="J12" s="44"/>
    </row>
    <row r="13" spans="1:10" s="1" customFormat="1" ht="22.35" customHeight="1">
      <c r="A13" s="25" t="s">
        <v>4</v>
      </c>
      <c r="B13" s="27" t="str">
        <f>VLOOKUP($A13,Questions!$A$2:$W$333,2,0)&amp;""</f>
        <v>Solution Provider Name</v>
      </c>
      <c r="C13" s="93" t="str">
        <f>VLOOKUP($A13,'START HERE'!$A$13:$C$21,3,0)&amp;""</f>
        <v>Optimal Solutions Group, LLC</v>
      </c>
      <c r="D13" s="41"/>
      <c r="E13" s="41"/>
      <c r="F13" s="67"/>
      <c r="I13" s="44"/>
      <c r="J13" s="44"/>
    </row>
    <row r="14" spans="1:10" s="1" customFormat="1" ht="22.35" customHeight="1">
      <c r="A14" s="25" t="s">
        <v>6</v>
      </c>
      <c r="B14" s="27" t="str">
        <f>VLOOKUP($A14,Questions!$A$2:$W$333,2,0)&amp;""</f>
        <v>Solution Name</v>
      </c>
      <c r="C14" s="93" t="str">
        <f>VLOOKUP($A14,'START HERE'!$A$13:$C$21,3,0)&amp;""</f>
        <v>Revelo Software, iAccessible Product</v>
      </c>
      <c r="D14" s="41"/>
      <c r="E14" s="41"/>
      <c r="F14" s="67"/>
      <c r="I14" s="44"/>
      <c r="J14" s="44"/>
    </row>
    <row r="15" spans="1:10" s="1" customFormat="1" ht="22.35" customHeight="1">
      <c r="A15" s="25" t="s">
        <v>8</v>
      </c>
      <c r="B15" s="27" t="str">
        <f>VLOOKUP($A15,Questions!$A$2:$W$333,2,0)&amp;""</f>
        <v>Solution Description</v>
      </c>
      <c r="C15" s="93" t="str">
        <f>VLOOKUP($A15,'START HERE'!$A$13:$C$21,3,0)&amp;""</f>
        <v>Enterprise website accessibility and usability testing and reporting Software-as-a-Service</v>
      </c>
      <c r="D15" s="41"/>
      <c r="E15" s="41"/>
      <c r="F15" s="67"/>
      <c r="I15" s="44"/>
      <c r="J15" s="44"/>
    </row>
    <row r="16" spans="1:10" s="1" customFormat="1" ht="22.35" customHeight="1" thickBot="1">
      <c r="A16" s="25" t="s">
        <v>18</v>
      </c>
      <c r="B16" s="27" t="str">
        <f>VLOOKUP($A16,Questions!$A$2:$W$333,2,0)&amp;""</f>
        <v>Country of Company Headquarters</v>
      </c>
      <c r="C16" s="93" t="str">
        <f>VLOOKUP($A16,'START HERE'!$A$13:$C$21,3,0)&amp;""</f>
        <v>United States of America</v>
      </c>
      <c r="D16" s="41"/>
      <c r="E16" s="41"/>
      <c r="F16" s="67"/>
      <c r="I16" s="44"/>
      <c r="J16" s="44"/>
    </row>
    <row r="17" spans="1:10" s="1" customFormat="1" ht="37.35" customHeight="1" thickBot="1">
      <c r="A17" s="80" t="str">
        <f>VLOOKUP(LEFT($A18,4),'Auto Responses'!$N$4:$O$38,2,0)&amp;""</f>
        <v xml:space="preserve"> Required Questions</v>
      </c>
      <c r="B17" s="30"/>
      <c r="C17" s="19" t="s">
        <v>22</v>
      </c>
      <c r="D17" s="40"/>
      <c r="E17" s="40" t="s">
        <v>24</v>
      </c>
      <c r="F17" s="206" t="s">
        <v>25</v>
      </c>
      <c r="I17" s="44"/>
      <c r="J17" s="44"/>
    </row>
    <row r="18" spans="1:10" s="1" customFormat="1" ht="54" customHeight="1" thickBot="1">
      <c r="A18" s="25" t="s">
        <v>38</v>
      </c>
      <c r="B18" s="24" t="str">
        <f>VLOOKUP($A18,Questions!$A$2:$W$333,2,0)</f>
        <v>Does your product or service have an interface?</v>
      </c>
      <c r="C18" s="89" t="str">
        <f>VLOOKUP($A18,'START HERE'!$A$23:$F$36,3,0)&amp;""</f>
        <v>Yes</v>
      </c>
      <c r="D18" s="51" t="str">
        <f>VLOOKUP($A18,'START HERE'!$A$23:$F$36,4,0)&amp;""</f>
        <v/>
      </c>
      <c r="E18" s="186" t="str">
        <f>IF($C18="Yes",VLOOKUP($A18,Questions!$A$2:$W$333,17,0)&amp;"",IF($C18="No",VLOOKUP($A18,Questions!$A$2:$W$333,16,0)&amp;"",VLOOKUP($A18,Questions!$A$2:$W$333,15,0)&amp;""))</f>
        <v>DO complete the IT Accessibility worksheet.</v>
      </c>
      <c r="F18" s="220" t="str">
        <f>VLOOKUP($A18,'Institution Evaluation'!$A$56:$E$346,5,0)&amp;""</f>
        <v/>
      </c>
      <c r="G18" s="268" t="s">
        <v>133</v>
      </c>
      <c r="I18" s="44"/>
      <c r="J18" s="44"/>
    </row>
    <row r="19" spans="1:10" s="1" customFormat="1" ht="37.35" customHeight="1" thickBot="1">
      <c r="A19" s="80" t="str">
        <f>VLOOKUP(LEFT($A20,4),'Auto Responses'!$N$4:$O$38,2,0)&amp;""</f>
        <v xml:space="preserve"> IT Accessibility</v>
      </c>
      <c r="B19" s="30"/>
      <c r="C19" s="19" t="s">
        <v>22</v>
      </c>
      <c r="D19" s="40" t="s">
        <v>23</v>
      </c>
      <c r="E19" s="40" t="s">
        <v>24</v>
      </c>
      <c r="F19" s="206" t="s">
        <v>25</v>
      </c>
      <c r="I19" s="44"/>
      <c r="J19" s="44"/>
    </row>
    <row r="20" spans="1:10" s="1" customFormat="1" ht="30" customHeight="1">
      <c r="A20" s="25" t="s">
        <v>262</v>
      </c>
      <c r="B20" s="24" t="str">
        <f>VLOOKUP($A20,Questions!$A$2:$W$333,2,0)</f>
        <v>Solution Provider Accessibility Contact Name</v>
      </c>
      <c r="C20" s="94" t="s">
        <v>263</v>
      </c>
      <c r="D20" s="50"/>
      <c r="E20" s="186" t="str">
        <f>IF($C$18="No",'Auto Responses'!$A$4,IF($C20="Yes",VLOOKUP($A20,Questions!$A$2:$W$333,17,0)&amp;"",IF($C20="No",VLOOKUP($A20,Questions!$A$2:$W$333,16,0)&amp;"",VLOOKUP($A20,Questions!$A$2:$W$333,15,0)&amp;"")))</f>
        <v/>
      </c>
      <c r="F20" s="220" t="str">
        <f>VLOOKUP($A20,'Institution Evaluation'!$A$56:$E$346,5,0)&amp;""</f>
        <v/>
      </c>
      <c r="I20" s="44"/>
      <c r="J20" s="44"/>
    </row>
    <row r="21" spans="1:10" s="1" customFormat="1" ht="30" customHeight="1">
      <c r="A21" s="25" t="s">
        <v>264</v>
      </c>
      <c r="B21" s="24" t="str">
        <f>VLOOKUP($A21,Questions!$A$2:$W$333,2,0)</f>
        <v>Solution Provider Accessibility Contact Title</v>
      </c>
      <c r="C21" s="94" t="s">
        <v>265</v>
      </c>
      <c r="D21" s="50"/>
      <c r="E21" s="186" t="str">
        <f>IF($C$18="No",'Auto Responses'!$A$4,IF($C21="Yes",VLOOKUP($A21,Questions!$A$2:$W$333,17,0)&amp;"",IF($C21="No",VLOOKUP($A21,Questions!$A$2:$W$333,16,0)&amp;"",VLOOKUP($A21,Questions!$A$2:$W$333,15,0)&amp;"")))</f>
        <v/>
      </c>
      <c r="F21" s="220" t="str">
        <f>VLOOKUP($A21,'Institution Evaluation'!$A$56:$E$346,5,0)&amp;""</f>
        <v/>
      </c>
      <c r="I21" s="44"/>
      <c r="J21" s="44"/>
    </row>
    <row r="22" spans="1:10" s="1" customFormat="1" ht="30" customHeight="1">
      <c r="A22" s="25" t="s">
        <v>266</v>
      </c>
      <c r="B22" s="24" t="str">
        <f>VLOOKUP($A22,Questions!$A$2:$W$333,2,0)</f>
        <v>Solution Provider Accessibility Contact Email</v>
      </c>
      <c r="C22" s="332" t="s">
        <v>15</v>
      </c>
      <c r="D22" s="50"/>
      <c r="E22" s="186" t="str">
        <f>IF($C$18="No",'Auto Responses'!$A$4,IF($C22="Yes",VLOOKUP($A22,Questions!$A$2:$W$333,17,0)&amp;"",IF($C22="No",VLOOKUP($A22,Questions!$A$2:$W$333,16,0)&amp;"",VLOOKUP($A22,Questions!$A$2:$W$333,15,0)&amp;"")))</f>
        <v/>
      </c>
      <c r="F22" s="220" t="str">
        <f>VLOOKUP($A22,'Institution Evaluation'!$A$56:$E$346,5,0)&amp;""</f>
        <v/>
      </c>
      <c r="I22" s="44"/>
      <c r="J22" s="44"/>
    </row>
    <row r="23" spans="1:10" s="1" customFormat="1" ht="30" customHeight="1">
      <c r="A23" s="25" t="s">
        <v>267</v>
      </c>
      <c r="B23" s="24" t="str">
        <f>VLOOKUP($A23,Questions!$A$2:$W$333,2,0)</f>
        <v>Solution Provider Accessibility Contact Phone Number</v>
      </c>
      <c r="C23" s="94" t="s">
        <v>268</v>
      </c>
      <c r="D23" s="50"/>
      <c r="E23" s="186" t="str">
        <f>IF($C$18="No",'Auto Responses'!$A$4,IF($C23="Yes",VLOOKUP($A23,Questions!$A$2:$W$333,17,0)&amp;"",IF($C23="No",VLOOKUP($A23,Questions!$A$2:$W$333,16,0)&amp;"",VLOOKUP($A23,Questions!$A$2:$W$333,15,0)&amp;"")))</f>
        <v/>
      </c>
      <c r="F23" s="220" t="str">
        <f>VLOOKUP($A23,'Institution Evaluation'!$A$56:$E$346,5,0)&amp;""</f>
        <v/>
      </c>
      <c r="I23" s="44"/>
      <c r="J23" s="44"/>
    </row>
    <row r="24" spans="1:10" s="1" customFormat="1" ht="30" customHeight="1">
      <c r="A24" s="25" t="s">
        <v>269</v>
      </c>
      <c r="B24" s="24" t="str">
        <f>VLOOKUP($A24,Questions!$A$2:$W$333,2,0)</f>
        <v>Web Link to Accessibility Statement or VPAT</v>
      </c>
      <c r="C24" s="94" t="s">
        <v>270</v>
      </c>
      <c r="D24" s="50"/>
      <c r="E24" s="186" t="str">
        <f>IF($C$18="No",'Auto Responses'!$A$4,IF($C24="Yes",VLOOKUP($A24,Questions!$A$2:$W$333,17,0)&amp;"",IF($C24="No",VLOOKUP($A24,Questions!$A$2:$W$333,16,0)&amp;"",VLOOKUP($A24,Questions!$A$2:$W$333,15,0)&amp;"")))</f>
        <v>VPAT can also be added as an attachment</v>
      </c>
      <c r="F24" s="220" t="str">
        <f>VLOOKUP($A24,'Institution Evaluation'!$A$56:$E$346,5,0)&amp;""</f>
        <v/>
      </c>
      <c r="I24" s="44"/>
      <c r="J24" s="44"/>
    </row>
    <row r="25" spans="1:10" s="1" customFormat="1" ht="136.5" customHeight="1">
      <c r="A25" s="25" t="s">
        <v>271</v>
      </c>
      <c r="B25" s="24" t="str">
        <f>VLOOKUP($A25,Questions!$A$2:$W$333,2,0)</f>
        <v>Has a VPAT or ACR been created or updated for the solution and version under consideration within the past 12 months?*</v>
      </c>
      <c r="C25" s="28" t="s">
        <v>27</v>
      </c>
      <c r="D25" s="343">
        <v>45733</v>
      </c>
      <c r="E25" s="186" t="str">
        <f>IF($C$18="No",'Auto Responses'!$A$4,IF($C25="Yes",VLOOKUP($A25,Questions!$A$2:$W$333,17,0)&amp;"",IF($C25="No",VLOOKUP($A25,Questions!$A$2:$W$333,16,0)&amp;"",VLOOKUP($A25,Questions!$A$2:$W$333,15,0)&amp;"")))</f>
        <v>State the date the VPAT was completed. Include this VPAT in your submission and/or link to its web location.</v>
      </c>
      <c r="F25" s="220" t="str">
        <f>VLOOKUP($A25,'Institution Evaluation'!$A$56:$E$346,5,0)&amp;""</f>
        <v/>
      </c>
      <c r="I25" s="44"/>
      <c r="J25" s="44"/>
    </row>
    <row r="26" spans="1:10" s="1" customFormat="1" ht="82.5" customHeight="1">
      <c r="A26" s="25" t="s">
        <v>272</v>
      </c>
      <c r="B26" s="24" t="str">
        <f>VLOOKUP($A26,Questions!$A$2:$W$333,2,0)</f>
        <v>Will your company agree to meet your stated accessibility standard or WCAG 2.1 AA as part of your contractual agreement for the solution?*</v>
      </c>
      <c r="C26" s="28" t="s">
        <v>27</v>
      </c>
      <c r="D26" s="335" t="s">
        <v>273</v>
      </c>
      <c r="E26" s="186" t="str">
        <f>IF($C$18="No",'Auto Responses'!$A$4,IF($C26="Yes",VLOOKUP($A26,Questions!$A$2:$W$333,17,0)&amp;"",IF($C26="No",VLOOKUP($A26,Questions!$A$2:$W$333,16,0)&amp;"",VLOOKUP($A26,Questions!$A$2:$W$333,15,0)&amp;"")))</f>
        <v/>
      </c>
      <c r="F26" s="220" t="str">
        <f>VLOOKUP($A26,'Institution Evaluation'!$A$56:$E$346,5,0)&amp;""</f>
        <v/>
      </c>
      <c r="I26" s="44"/>
      <c r="J26" s="44"/>
    </row>
    <row r="27" spans="1:10" s="1" customFormat="1" ht="161.25" customHeight="1">
      <c r="A27" s="25" t="s">
        <v>274</v>
      </c>
      <c r="B27" s="24" t="str">
        <f>VLOOKUP($A27,Questions!$A$2:$W$333,2,0)</f>
        <v>Does the solution substantially conform to WCAG 2.1 AA?*</v>
      </c>
      <c r="C27" s="28" t="s">
        <v>27</v>
      </c>
      <c r="D27" s="335"/>
      <c r="E27" s="186" t="str">
        <f>IF($C$18="No",'Auto Responses'!$A$4,IF($C27="Yes",VLOOKUP($A27,Questions!$A$2:$W$333,17,0)&amp;"",IF($C27="No",VLOOKUP($A27,Questions!$A$2:$W$333,16,0)&amp;"",VLOOKUP($A27,Questions!$A$2:$W$333,15,0)&amp;"")))</f>
        <v/>
      </c>
      <c r="F27" s="220" t="str">
        <f>VLOOKUP($A27,'Institution Evaluation'!$A$56:$E$346,5,0)&amp;""</f>
        <v/>
      </c>
      <c r="I27" s="44"/>
      <c r="J27" s="44"/>
    </row>
    <row r="28" spans="1:10" s="1" customFormat="1" ht="104.25" customHeight="1">
      <c r="A28" s="25" t="s">
        <v>275</v>
      </c>
      <c r="B28" s="24" t="str">
        <f>VLOOKUP($A28,Questions!$A$2:$W$333,2,0)</f>
        <v>Do you have a documented and implemented process for reporting and tracking accessibility issues?*</v>
      </c>
      <c r="C28" s="28" t="s">
        <v>27</v>
      </c>
      <c r="D28" s="335" t="s">
        <v>276</v>
      </c>
      <c r="E28" s="186" t="str">
        <f>IF($C$18="No",'Auto Responses'!$A$4,IF($C28="Yes",VLOOKUP($A28,Questions!$A$2:$W$333,17,0)&amp;"",IF($C28="No",VLOOKUP($A28,Questions!$A$2:$W$333,16,0)&amp;"",VLOOKUP($A28,Questions!$A$2:$W$333,15,0)&amp;"")))</f>
        <v>Describe the process and any recent examples of fixes as a result of the process.</v>
      </c>
      <c r="F28" s="220" t="str">
        <f>VLOOKUP($A28,'Institution Evaluation'!$A$56:$E$346,5,0)&amp;""</f>
        <v/>
      </c>
      <c r="I28" s="44"/>
      <c r="J28" s="44"/>
    </row>
    <row r="29" spans="1:10" s="1" customFormat="1" ht="104.25" customHeight="1">
      <c r="A29" s="25" t="s">
        <v>277</v>
      </c>
      <c r="B29" s="24" t="str">
        <f>VLOOKUP($A29,Questions!$A$2:$W$333,2,0)</f>
        <v>Do you have documentation to support the accessibility features of your solution?</v>
      </c>
      <c r="C29" s="28" t="s">
        <v>27</v>
      </c>
      <c r="D29" s="335" t="s">
        <v>278</v>
      </c>
      <c r="E29" s="186" t="str">
        <f>IF($C$18="No",'Auto Responses'!$A$4,IF($C29="Yes",VLOOKUP($A29,Questions!$A$2:$W$333,17,0)&amp;"",IF($C29="No",VLOOKUP($A29,Questions!$A$2:$W$333,16,0)&amp;"",VLOOKUP($A29,Questions!$A$2:$W$333,15,0)&amp;"")))</f>
        <v>Provide examples with links where possible.</v>
      </c>
      <c r="F29" s="220" t="str">
        <f>VLOOKUP($A29,'Institution Evaluation'!$A$56:$E$346,5,0)&amp;""</f>
        <v/>
      </c>
      <c r="I29" s="44"/>
      <c r="J29" s="44"/>
    </row>
    <row r="30" spans="1:10" s="1" customFormat="1" ht="93.75" customHeight="1">
      <c r="A30" s="25" t="s">
        <v>279</v>
      </c>
      <c r="B30" s="24" t="str">
        <f>VLOOKUP($A30,Questions!$A$2:$W$333,2,0)</f>
        <v>Has a third-party expert conducted an audit of the most recent version of your solution?</v>
      </c>
      <c r="C30" s="28" t="s">
        <v>43</v>
      </c>
      <c r="D30" s="335" t="s">
        <v>280</v>
      </c>
      <c r="E30" s="186" t="str">
        <f>IF($C$18="No",'Auto Responses'!$A$4,IF($C30="Yes",VLOOKUP($A30,Questions!$A$2:$W$333,17,0)&amp;"",IF($C30="No",VLOOKUP($A30,Questions!$A$2:$W$333,16,0)&amp;"",VLOOKUP($A30,Questions!$A$2:$W$333,15,0)&amp;"")))</f>
        <v>Please provide plans (when and by whom) of any planned audit, or a rationale if no third-party audit is planned.</v>
      </c>
      <c r="F30" s="220" t="str">
        <f>VLOOKUP($A30,'Institution Evaluation'!$A$56:$E$346,5,0)&amp;""</f>
        <v/>
      </c>
      <c r="I30" s="44"/>
      <c r="J30" s="44"/>
    </row>
    <row r="31" spans="1:10" s="1" customFormat="1" ht="120" customHeight="1">
      <c r="A31" s="25" t="s">
        <v>281</v>
      </c>
      <c r="B31" s="24" t="str">
        <f>VLOOKUP($A31,Questions!$A$2:$W$333,2,0)</f>
        <v>Do you have a documented and implemented process for verifying accessibility conformance?</v>
      </c>
      <c r="C31" s="28" t="s">
        <v>27</v>
      </c>
      <c r="D31" s="335" t="s">
        <v>282</v>
      </c>
      <c r="E31" s="186" t="str">
        <f>IF($C$18="No",'Auto Responses'!$A$4,IF($C31="Yes",VLOOKUP($A31,Questions!$A$2:$W$333,17,0)&amp;"",IF($C31="No",VLOOKUP($A31,Questions!$A$2:$W$333,16,0)&amp;"",VLOOKUP($A31,Questions!$A$2:$W$333,15,0)&amp;"")))</f>
        <v>Describe your processes and methodologies for validating accessibility conformance.</v>
      </c>
      <c r="F31" s="220" t="str">
        <f>VLOOKUP($A31,'Institution Evaluation'!$A$56:$E$346,5,0)&amp;""</f>
        <v/>
      </c>
      <c r="I31" s="44"/>
      <c r="J31" s="44"/>
    </row>
    <row r="32" spans="1:10" s="1" customFormat="1" ht="108" customHeight="1">
      <c r="A32" s="25" t="s">
        <v>283</v>
      </c>
      <c r="B32" s="24" t="str">
        <f>VLOOKUP($A32,Questions!$A$2:$W$333,2,0)</f>
        <v>Have you adopted a technical or legal standard of conformance for the solution?</v>
      </c>
      <c r="C32" s="28" t="s">
        <v>27</v>
      </c>
      <c r="D32" s="335" t="s">
        <v>284</v>
      </c>
      <c r="E32" s="186" t="str">
        <f>IF($C$18="No",'Auto Responses'!$A$4,IF($C32="Yes",VLOOKUP($A32,Questions!$A$2:$W$333,17,0)&amp;"",IF($C32="No",VLOOKUP($A32,Questions!$A$2:$W$333,16,0)&amp;"",VLOOKUP($A32,Questions!$A$2:$W$333,15,0)&amp;"")))</f>
        <v>Indicate which primary standards and all additional standards the solution meets.</v>
      </c>
      <c r="F32" s="220" t="str">
        <f>VLOOKUP($A32,'Institution Evaluation'!$A$56:$E$346,5,0)&amp;""</f>
        <v/>
      </c>
      <c r="I32" s="44"/>
      <c r="J32" s="44"/>
    </row>
    <row r="33" spans="1:12" s="1" customFormat="1" ht="228" customHeight="1">
      <c r="A33" s="25" t="s">
        <v>285</v>
      </c>
      <c r="B33" s="24" t="str">
        <f>VLOOKUP($A33,Questions!$A$2:$W$333,2,0)</f>
        <v>Can you provide a current, detailed accessibility roadmap with delivery timelines?</v>
      </c>
      <c r="C33" s="28" t="s">
        <v>27</v>
      </c>
      <c r="D33" s="342" t="s">
        <v>286</v>
      </c>
      <c r="E33" s="186" t="str">
        <f>IF($C$18="No",'Auto Responses'!$A$4,IF($C33="Yes",VLOOKUP($A33,Questions!$A$2:$W$333,17,0)&amp;"",IF($C33="No",VLOOKUP($A33,Questions!$A$2:$W$333,16,0)&amp;"",VLOOKUP($A33,Questions!$A$2:$W$333,15,0)&amp;"")))</f>
        <v>Comment on how far into the future the roadmap extends. Provide evidence (including links) of having delivered upon the accessibility roadmap in the past.</v>
      </c>
      <c r="F33" s="220" t="str">
        <f>VLOOKUP($A33,'Institution Evaluation'!$A$56:$E$346,5,0)&amp;""</f>
        <v/>
      </c>
      <c r="I33" s="44"/>
      <c r="J33" s="44"/>
    </row>
    <row r="34" spans="1:12" s="1" customFormat="1" ht="213" customHeight="1">
      <c r="A34" s="25" t="s">
        <v>287</v>
      </c>
      <c r="B34" s="24" t="str">
        <f>VLOOKUP($A34,Questions!$A$2:$W$333,2,0)</f>
        <v>Do you expect your staff to maintain a current skill set in IT accessibility?</v>
      </c>
      <c r="C34" s="28" t="s">
        <v>27</v>
      </c>
      <c r="D34" s="335" t="s">
        <v>288</v>
      </c>
      <c r="E34" s="186" t="str">
        <f>IF($C$18="No",'Auto Responses'!$A$4,IF($C34="Yes",VLOOKUP($A34,Questions!$A$2:$W$333,17,0)&amp;"",IF($C34="No",VLOOKUP($A34,Questions!$A$2:$W$333,16,0)&amp;"",VLOOKUP($A34,Questions!$A$2:$W$333,15,0)&amp;"")))</f>
        <v>Provide any further relevant information about how expertise is maintained; include any accessibility certifications staff may hold (e.g., IAAP WAS &lt;https://www.accessibilityassociation.org/certifications&gt; or DHS Trusted Tester &lt;https://section508.gov/test/trusted-tester&gt;).</v>
      </c>
      <c r="F34" s="220" t="str">
        <f>VLOOKUP($A34,'Institution Evaluation'!$A$56:$E$346,5,0)&amp;""</f>
        <v/>
      </c>
      <c r="I34" s="44"/>
      <c r="J34" s="44"/>
    </row>
    <row r="35" spans="1:12" s="1" customFormat="1" ht="213" customHeight="1">
      <c r="A35" s="25" t="s">
        <v>289</v>
      </c>
      <c r="B35" s="24" t="str">
        <f>VLOOKUP($A35,Questions!$A$2:$W$333,2,0)</f>
        <v>Do you have documented processes and procedures for implementing accessibility into your development lifecycle?</v>
      </c>
      <c r="C35" s="28" t="s">
        <v>27</v>
      </c>
      <c r="D35" s="335" t="s">
        <v>290</v>
      </c>
      <c r="E35" s="186" t="str">
        <f>IF($C$18="No",'Auto Responses'!$A$4,IF($C35="Yes",VLOOKUP($A35,Questions!$A$2:$W$333,17,0)&amp;"",IF($C35="No",VLOOKUP($A35,Questions!$A$2:$W$333,16,0)&amp;"",VLOOKUP($A35,Questions!$A$2:$W$333,15,0)&amp;"")))</f>
        <v>Provide further details in Additional Information.</v>
      </c>
      <c r="F35" s="220" t="str">
        <f>VLOOKUP($A35,'Institution Evaluation'!$A$56:$E$346,5,0)&amp;""</f>
        <v/>
      </c>
      <c r="I35" s="44"/>
      <c r="J35" s="44"/>
    </row>
    <row r="36" spans="1:12" s="1" customFormat="1" ht="120.75" customHeight="1">
      <c r="A36" s="25" t="s">
        <v>291</v>
      </c>
      <c r="B36" s="24" t="str">
        <f>VLOOKUP($A36,Questions!$A$2:$W$333,2,0)</f>
        <v>Can all functions of the application or service be performed using only the keyboard?</v>
      </c>
      <c r="C36" s="28" t="s">
        <v>27</v>
      </c>
      <c r="D36" s="345" t="s">
        <v>292</v>
      </c>
      <c r="E36" s="186" t="str">
        <f>IF($C$18="No",'Auto Responses'!$A$4,IF($C36="Yes",VLOOKUP($A36,Questions!$A$2:$W$333,17,0)&amp;"",IF($C36="No",VLOOKUP($A36,Questions!$A$2:$W$333,16,0)&amp;"",VLOOKUP($A36,Questions!$A$2:$W$333,15,0)&amp;"")))</f>
        <v>State when and on which platform this was verified.</v>
      </c>
      <c r="F36" s="220" t="str">
        <f>VLOOKUP($A36,'Institution Evaluation'!$A$56:$E$346,5,0)&amp;""</f>
        <v/>
      </c>
      <c r="I36" s="44"/>
      <c r="J36" s="44"/>
    </row>
    <row r="37" spans="1:12" s="1" customFormat="1" ht="127.5" customHeight="1">
      <c r="A37" s="25" t="s">
        <v>293</v>
      </c>
      <c r="B37" s="24" t="str">
        <f>VLOOKUP($A37,Questions!$A$2:$W$333,2,0)</f>
        <v>Does your product rely on activating a special "accessibility mode," a "lite version," or using an alternate interface (including “overlay” or AI-based alternates)  for accessibility purposes?</v>
      </c>
      <c r="C37" s="28" t="s">
        <v>43</v>
      </c>
      <c r="D37" s="335"/>
      <c r="E37" s="186" t="str">
        <f>IF($C$18="No",'Auto Responses'!$A$4,IF($C37="Yes",VLOOKUP($A37,Questions!$A$2:$W$333,17,0)&amp;"",IF($C37="No",VLOOKUP($A37,Questions!$A$2:$W$333,16,0)&amp;"",VLOOKUP($A37,Questions!$A$2:$W$333,15,0)&amp;"")))</f>
        <v/>
      </c>
      <c r="F37" s="220" t="str">
        <f>VLOOKUP($A37,'Institution Evaluation'!$A$56:$E$346,5,0)&amp;""</f>
        <v/>
      </c>
      <c r="G37" s="268" t="s">
        <v>133</v>
      </c>
      <c r="I37" s="44"/>
      <c r="J37" s="44"/>
    </row>
    <row r="38" spans="1:12" s="190" customFormat="1" ht="42" customHeight="1">
      <c r="A38" s="300" t="s">
        <v>48</v>
      </c>
      <c r="B38" s="283"/>
      <c r="C38" s="284"/>
      <c r="D38" s="298"/>
      <c r="E38" s="286"/>
      <c r="F38" s="287"/>
      <c r="G38" s="288"/>
      <c r="I38" s="191"/>
      <c r="J38" s="191"/>
    </row>
    <row r="39" spans="1:12" s="1" customFormat="1" ht="15" hidden="1" customHeight="1">
      <c r="A39"/>
      <c r="C39" s="14"/>
      <c r="D39" s="15"/>
      <c r="E39" s="16"/>
      <c r="I39" s="44"/>
      <c r="J39" s="44"/>
    </row>
    <row r="40" spans="1:12" ht="15" hidden="1" customHeight="1">
      <c r="A40" s="1"/>
      <c r="B40" s="14"/>
      <c r="C40" s="88"/>
      <c r="D40" s="16"/>
      <c r="E40" s="1"/>
      <c r="H40" s="44"/>
      <c r="I40" s="1"/>
      <c r="J40" s="1"/>
      <c r="L40"/>
    </row>
    <row r="41" spans="1:12" ht="0" hidden="1" customHeight="1">
      <c r="A41" s="25" t="e">
        <f>#REF!</f>
        <v>#REF!</v>
      </c>
    </row>
    <row r="42" spans="1:12" ht="0" hidden="1" customHeight="1">
      <c r="A42" s="25" t="e">
        <f>#REF!</f>
        <v>#REF!</v>
      </c>
    </row>
    <row r="43" spans="1:12" ht="0" hidden="1" customHeight="1">
      <c r="A43" s="25" t="e">
        <f>#REF!</f>
        <v>#REF!</v>
      </c>
    </row>
    <row r="44" spans="1:12" ht="0" hidden="1" customHeight="1">
      <c r="A44" s="25" t="e">
        <f>#REF!</f>
        <v>#REF!</v>
      </c>
    </row>
    <row r="45" spans="1:12" ht="0" hidden="1" customHeight="1">
      <c r="A45" s="25" t="e">
        <f>#REF!</f>
        <v>#REF!</v>
      </c>
    </row>
    <row r="46" spans="1:12" ht="0" hidden="1" customHeight="1">
      <c r="A46" s="25" t="e">
        <f>#REF!</f>
        <v>#REF!</v>
      </c>
    </row>
    <row r="47" spans="1:12" ht="0" hidden="1" customHeight="1">
      <c r="A47" s="25" t="e">
        <f>#REF!</f>
        <v>#REF!</v>
      </c>
    </row>
  </sheetData>
  <dataValidations count="3">
    <dataValidation allowBlank="1" showInputMessage="1" showErrorMessage="1" promptTitle="Warning!" prompt="The HECVAT is built using a number of complex formulas. Editing this cell can break the functionality of the tool. " sqref="D13:F16 E17:F37 D19 C19 C17 D17 C12:F12 C4:F11 C2:F2 D3:F3 B2:B38 A3:A38"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 ref="C22" r:id="rId2" xr:uid="{80A6FE98-8C08-4C7D-A4BA-9A4BD9051325}"/>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74" zoomScale="80" zoomScaleNormal="80" workbookViewId="0">
      <selection activeCell="D78" sqref="D78"/>
    </sheetView>
  </sheetViews>
  <sheetFormatPr defaultColWidth="0" defaultRowHeight="0" customHeight="1" zeroHeight="1"/>
  <cols>
    <col min="1" max="1" width="8.296875" customWidth="1"/>
    <col min="2" max="2" width="55.09765625" style="1" customWidth="1"/>
    <col min="3" max="3" width="18.8984375" style="14" customWidth="1"/>
    <col min="4" max="4" width="37.796875" style="15" customWidth="1"/>
    <col min="5" max="5" width="32" style="16" customWidth="1"/>
    <col min="6" max="6" width="32" style="1" customWidth="1"/>
    <col min="7" max="7" width="18.09765625" style="1" customWidth="1"/>
    <col min="8" max="8" width="18.09765625" style="1" hidden="1" customWidth="1"/>
    <col min="9" max="10" width="18.09765625" style="44" hidden="1" customWidth="1"/>
    <col min="11" max="11" width="4.5" style="1" hidden="1" customWidth="1"/>
    <col min="12" max="12" width="6.59765625" style="1" hidden="1" customWidth="1"/>
    <col min="13" max="16384" width="6.59765625" hidden="1"/>
  </cols>
  <sheetData>
    <row r="1" spans="1:10" ht="0" hidden="1" customHeight="1">
      <c r="A1" t="s">
        <v>0</v>
      </c>
    </row>
    <row r="2" spans="1:10" ht="36" customHeight="1">
      <c r="A2" s="187" t="s">
        <v>294</v>
      </c>
      <c r="B2" s="187"/>
      <c r="C2" s="188"/>
      <c r="D2" s="187"/>
      <c r="E2" s="189"/>
      <c r="F2" s="189" t="str">
        <f>'Auto Responses'!$A$36</f>
        <v>Version 4.02</v>
      </c>
      <c r="J2" s="1"/>
    </row>
    <row r="3" spans="1:10" s="1" customFormat="1" ht="29.1" customHeight="1">
      <c r="A3" s="46" t="s">
        <v>2</v>
      </c>
      <c r="B3" s="47"/>
      <c r="C3" s="83">
        <f>'START HERE'!$C$3</f>
        <v>0</v>
      </c>
      <c r="D3" s="45"/>
      <c r="E3" s="45"/>
      <c r="F3" s="67"/>
      <c r="I3" s="44"/>
    </row>
    <row r="4" spans="1:10" s="1" customFormat="1" ht="36" customHeight="1">
      <c r="A4" s="17" t="s">
        <v>3</v>
      </c>
      <c r="B4" s="18"/>
      <c r="C4" s="19"/>
      <c r="D4" s="20"/>
      <c r="E4" s="21"/>
      <c r="F4" s="21"/>
      <c r="I4" s="44"/>
    </row>
    <row r="5" spans="1:10" s="1" customFormat="1" ht="19.5" customHeight="1">
      <c r="A5" s="57" t="str">
        <f>HLOOKUP($A$4,'Auto Responses'!$D$2:$D$8,2,0)&amp;""</f>
        <v>1. Complete the "Start Here" tab and review the "Required Questions" guidance to find the other sections are required for your product or service.</v>
      </c>
      <c r="B5" s="22"/>
      <c r="C5" s="84"/>
      <c r="D5" s="22"/>
      <c r="E5" s="22"/>
      <c r="F5" s="292"/>
      <c r="I5" s="44"/>
    </row>
    <row r="6" spans="1:10" s="1" customFormat="1" ht="19.5" customHeight="1">
      <c r="A6" s="57" t="str">
        <f>HLOOKUP($A$4,'Auto Responses'!$D$2:$D$8,3,0)&amp;""</f>
        <v>2. Complete the "Organization" tab and the applicable questions in each of the next 5 tabs (Product through Privacy) that apply, based on your answers to the "Required Questions."</v>
      </c>
      <c r="B6" s="22"/>
      <c r="C6" s="84"/>
      <c r="D6" s="22"/>
      <c r="E6" s="22"/>
      <c r="F6" s="293"/>
      <c r="I6" s="44"/>
    </row>
    <row r="7" spans="1:10" s="1" customFormat="1" ht="19.5" customHeight="1">
      <c r="A7" s="57" t="str">
        <f>HLOOKUP($A$4,'Auto Responses'!$D$2:$D$8,4,0)&amp;""</f>
        <v xml:space="preserve">3. Guidance in column E may change based on your answers to prompt details in "Additional Information." If leaving an answer blank, you must also state why in "Additional Information". </v>
      </c>
      <c r="B7" s="22"/>
      <c r="C7" s="84"/>
      <c r="D7" s="22"/>
      <c r="E7" s="22"/>
      <c r="F7" s="293"/>
      <c r="I7" s="44"/>
    </row>
    <row r="8" spans="1:10" s="1" customFormat="1" ht="19.5" customHeight="1">
      <c r="A8" s="57" t="str">
        <f>HLOOKUP($A$4,'Auto Responses'!$D$2:$D$8,5,0)&amp;""</f>
        <v>4. DO NOT complete any fields in the "Evaluation" sheets or the "Analyst Notes" column.</v>
      </c>
      <c r="B8" s="22"/>
      <c r="C8" s="84"/>
      <c r="D8" s="22"/>
      <c r="E8" s="22"/>
      <c r="F8" s="293"/>
      <c r="I8" s="44"/>
    </row>
    <row r="9" spans="1:10" s="1" customFormat="1" ht="19.5" customHeight="1">
      <c r="A9" s="57" t="str">
        <f>HLOOKUP($A$4,'Auto Responses'!$D$2:$D$8,6,0)&amp;""</f>
        <v>5. Return the completed file to institutions.</v>
      </c>
      <c r="B9" s="22"/>
      <c r="C9" s="84"/>
      <c r="D9" s="22"/>
      <c r="E9" s="22"/>
      <c r="F9" s="293"/>
      <c r="I9" s="44"/>
    </row>
    <row r="10" spans="1:10" s="1" customFormat="1" ht="19.5" customHeight="1">
      <c r="A10" s="278" t="str">
        <f>HLOOKUP($A$4,'Auto Responses'!$D$2:$D$8,7,0)&amp;""</f>
        <v>* Denotes critical questions. Critical questions are those deemed most important to institutions by higher education volunteers.</v>
      </c>
      <c r="B10" s="22"/>
      <c r="C10" s="84"/>
      <c r="D10" s="22"/>
      <c r="E10" s="22"/>
      <c r="F10" s="293"/>
      <c r="I10" s="44"/>
    </row>
    <row r="11" spans="1:10" s="1" customFormat="1" ht="19.5" customHeight="1">
      <c r="A11" s="277" t="str">
        <f>HLOOKUP($A$4,'Auto Responses'!$D$2:$D$9,8,0)&amp;""</f>
        <v>For full instructions, please visit educause.edu/HECVAT</v>
      </c>
      <c r="B11" s="22"/>
      <c r="C11" s="84"/>
      <c r="D11" s="22"/>
      <c r="E11" s="22"/>
      <c r="F11" s="294"/>
      <c r="I11" s="44"/>
    </row>
    <row r="12" spans="1:10" s="1" customFormat="1" ht="36" customHeight="1">
      <c r="A12" s="80" t="str">
        <f>VLOOKUP(LEFT($A13,4),'Auto Responses'!$N$4:$O$38,2,0)&amp;""</f>
        <v xml:space="preserve"> General Information</v>
      </c>
      <c r="B12" s="18"/>
      <c r="C12" s="19" t="s">
        <v>22</v>
      </c>
      <c r="D12" s="31"/>
      <c r="E12" s="23"/>
      <c r="F12" s="23"/>
      <c r="I12" s="44"/>
      <c r="J12" s="44"/>
    </row>
    <row r="13" spans="1:10" s="1" customFormat="1" ht="22.35" customHeight="1">
      <c r="A13" s="25" t="s">
        <v>4</v>
      </c>
      <c r="B13" s="27" t="str">
        <f>VLOOKUP($A13,Questions!$A$2:$W$333,2,0)&amp;""</f>
        <v>Solution Provider Name</v>
      </c>
      <c r="C13" s="93" t="str">
        <f>VLOOKUP($A13,'START HERE'!$A$13:$C$21,3,0)&amp;""</f>
        <v>Optimal Solutions Group, LLC</v>
      </c>
      <c r="D13" s="41"/>
      <c r="E13" s="41"/>
      <c r="F13" s="67"/>
      <c r="I13" s="44"/>
      <c r="J13" s="44"/>
    </row>
    <row r="14" spans="1:10" s="1" customFormat="1" ht="22.35" customHeight="1">
      <c r="A14" s="25" t="s">
        <v>6</v>
      </c>
      <c r="B14" s="27" t="str">
        <f>VLOOKUP($A14,Questions!$A$2:$W$333,2,0)&amp;""</f>
        <v>Solution Name</v>
      </c>
      <c r="C14" s="93" t="str">
        <f>VLOOKUP($A14,'START HERE'!$A$13:$C$21,3,0)&amp;""</f>
        <v>Revelo Software, iAccessible Product</v>
      </c>
      <c r="D14" s="41"/>
      <c r="E14" s="41"/>
      <c r="F14" s="67"/>
      <c r="I14" s="44"/>
      <c r="J14" s="44"/>
    </row>
    <row r="15" spans="1:10" s="1" customFormat="1" ht="22.35" customHeight="1">
      <c r="A15" s="25" t="s">
        <v>8</v>
      </c>
      <c r="B15" s="27" t="str">
        <f>VLOOKUP($A15,Questions!$A$2:$W$333,2,0)&amp;""</f>
        <v>Solution Description</v>
      </c>
      <c r="C15" s="93" t="str">
        <f>VLOOKUP($A15,'START HERE'!$A$13:$C$21,3,0)&amp;""</f>
        <v>Enterprise website accessibility and usability testing and reporting Software-as-a-Service</v>
      </c>
      <c r="D15" s="41"/>
      <c r="E15" s="41"/>
      <c r="F15" s="67"/>
      <c r="I15" s="44"/>
      <c r="J15" s="44"/>
    </row>
    <row r="16" spans="1:10" s="1" customFormat="1" ht="22.35" customHeight="1" thickBot="1">
      <c r="A16" s="25" t="s">
        <v>18</v>
      </c>
      <c r="B16" s="27" t="str">
        <f>VLOOKUP($A16,Questions!$A$2:$W$333,2,0)&amp;""</f>
        <v>Country of Company Headquarters</v>
      </c>
      <c r="C16" s="93" t="str">
        <f>VLOOKUP($A16,'START HERE'!$A$13:$C$21,3,0)&amp;""</f>
        <v>United States of America</v>
      </c>
      <c r="D16" s="41"/>
      <c r="E16" s="41"/>
      <c r="F16" s="67"/>
      <c r="I16" s="44"/>
      <c r="J16" s="44"/>
    </row>
    <row r="17" spans="1:10" s="1" customFormat="1" ht="37.35" customHeight="1" thickBot="1">
      <c r="A17" s="80" t="str">
        <f>VLOOKUP(LEFT($A18,4),'Auto Responses'!$N$4:$O$38,2,0)&amp;""</f>
        <v xml:space="preserve"> Required Questions</v>
      </c>
      <c r="B17" s="30"/>
      <c r="C17" s="19" t="s">
        <v>22</v>
      </c>
      <c r="D17" s="40" t="s">
        <v>23</v>
      </c>
      <c r="E17" s="40" t="s">
        <v>24</v>
      </c>
      <c r="F17" s="206" t="s">
        <v>25</v>
      </c>
      <c r="I17" s="44"/>
      <c r="J17" s="44"/>
    </row>
    <row r="18" spans="1:10" s="1" customFormat="1" ht="38.25" customHeight="1">
      <c r="A18" s="25" t="s">
        <v>39</v>
      </c>
      <c r="B18" s="24" t="str">
        <f>VLOOKUP($A18,Questions!$A$2:$W$333,2,0)</f>
        <v>Are you providing consulting services?</v>
      </c>
      <c r="C18" s="90" t="str">
        <f>VLOOKUP($A18,'START HERE'!$A$23:$F$36,3,0)&amp;""</f>
        <v>Yes</v>
      </c>
      <c r="D18" s="48" t="str">
        <f>VLOOKUP($A18,'START HERE'!$A$23:$F$36,4,0)&amp;""</f>
        <v/>
      </c>
      <c r="E18" s="186" t="str">
        <f>IF($C18="Yes",VLOOKUP($A18,Questions!$A$2:$W$333,17,0)&amp;"",IF($C18="No",VLOOKUP($A18,Questions!$A$2:$W$333,16,0)&amp;"",VLOOKUP($A18,Questions!$A$2:$W$333,15,0)&amp;""))</f>
        <v>DO complete the Consulting section in the Case-Specific worksheet</v>
      </c>
      <c r="F18" s="220" t="str">
        <f>VLOOKUP($A18,'Institution Evaluation'!$A$56:$E$346,5,0)&amp;""</f>
        <v/>
      </c>
      <c r="I18" s="44"/>
      <c r="J18" s="44"/>
    </row>
    <row r="19" spans="1:10" s="1" customFormat="1" ht="51.75" customHeight="1">
      <c r="A19" s="25" t="s">
        <v>41</v>
      </c>
      <c r="B19" s="24" t="str">
        <f>VLOOKUP($A19,Questions!$A$2:$W$333,2,0)</f>
        <v>Does your solution process protected health information (PHI) or any data covered by the Health Insurance Portability and Accountability Act (HIPAA)?</v>
      </c>
      <c r="C19" s="90" t="s">
        <v>43</v>
      </c>
      <c r="D19" s="48" t="str">
        <f>VLOOKUP($A19,'START HERE'!$A$23:$F$36,4,0)&amp;""</f>
        <v/>
      </c>
      <c r="E19" s="186" t="str">
        <f>IF($C19="Yes",VLOOKUP($A19,Questions!$A$2:$W$333,17,0)&amp;"",IF($C19="No",VLOOKUP($A19,Questions!$A$2:$W$333,16,0)&amp;"",VLOOKUP($A19,Questions!$A$2:$W$333,15,0)&amp;""))</f>
        <v>DO NOT complete the HIPAA section in the Case-Specific worksheet</v>
      </c>
      <c r="F19" s="220" t="str">
        <f>VLOOKUP($A19,'Institution Evaluation'!$A$56:$E$346,5,0)&amp;""</f>
        <v/>
      </c>
      <c r="I19" s="44"/>
      <c r="J19" s="44"/>
    </row>
    <row r="20" spans="1:10" s="1" customFormat="1" ht="51.75" customHeight="1">
      <c r="A20" s="25" t="s">
        <v>42</v>
      </c>
      <c r="B20" s="24" t="str">
        <f>VLOOKUP($A20,Questions!$A$2:$W$333,2,0)</f>
        <v>Is the solution designed to process, store, or transmit credit card information?</v>
      </c>
      <c r="C20" s="90" t="s">
        <v>43</v>
      </c>
      <c r="D20" s="48" t="str">
        <f>VLOOKUP($A20,'START HERE'!$A$23:$F$36,4,0)&amp;""</f>
        <v/>
      </c>
      <c r="E20" s="186" t="str">
        <f>IF($C20="Yes",VLOOKUP($A20,Questions!$A$2:$W$333,17,0)&amp;"",IF($C20="No",VLOOKUP($A20,Questions!$A$2:$W$333,16,0)&amp;"",VLOOKUP($A20,Questions!$A$2:$W$333,15,0)&amp;""))</f>
        <v>DO NOT complete the PCI-DSS section in the Case-Specific worksheet</v>
      </c>
      <c r="F20" s="220" t="str">
        <f>VLOOKUP($A20,'Institution Evaluation'!$A$56:$E$346,5,0)&amp;""</f>
        <v/>
      </c>
      <c r="I20" s="44"/>
      <c r="J20" s="44"/>
    </row>
    <row r="21" spans="1:10" s="1" customFormat="1" ht="69" customHeight="1" thickBot="1">
      <c r="A21" s="25" t="s">
        <v>44</v>
      </c>
      <c r="B21" s="24" t="str">
        <f>VLOOKUP($A21,Questions!$A$2:$W$333,2,0)</f>
        <v>Does operating your solution require the institution to operate a physical or virtual appliance in their own environment or to provide inbound firewall exceptions to allow your employees to remotely administer systems in the institution's environment?</v>
      </c>
      <c r="C21" s="90" t="str">
        <f>VLOOKUP($A21,'START HERE'!$A$23:$F$36,3,0)&amp;""</f>
        <v>Yes</v>
      </c>
      <c r="D21" s="48" t="str">
        <f>VLOOKUP($A21,'START HERE'!$A$23:$F$36,4,0)&amp;""</f>
        <v/>
      </c>
      <c r="E21" s="186" t="str">
        <f>IF($C21="Yes",VLOOKUP($A21,Questions!$A$2:$W$333,17,0)&amp;"",IF($C21="No",VLOOKUP($A21,Questions!$A$2:$W$333,16,0)&amp;"",VLOOKUP($A21,Questions!$A$2:$W$333,15,0)&amp;""))</f>
        <v>DO complete the On-Prem section in the Case-Specific worksheet</v>
      </c>
      <c r="F21" s="220" t="str">
        <f>VLOOKUP($A21,'Institution Evaluation'!$A$56:$E$346,5,0)&amp;""</f>
        <v/>
      </c>
      <c r="G21" s="268" t="s">
        <v>133</v>
      </c>
      <c r="I21" s="44"/>
      <c r="J21" s="44"/>
    </row>
    <row r="22" spans="1:10" s="1" customFormat="1" ht="37.35" customHeight="1" thickBot="1">
      <c r="A22" s="80" t="str">
        <f>VLOOKUP(LEFT($A23,4),'Auto Responses'!$N$4:$O$38,2,0)&amp;""</f>
        <v xml:space="preserve"> Consulting Services</v>
      </c>
      <c r="B22" s="30"/>
      <c r="C22" s="19" t="s">
        <v>22</v>
      </c>
      <c r="D22" s="40" t="s">
        <v>23</v>
      </c>
      <c r="E22" s="40" t="s">
        <v>24</v>
      </c>
      <c r="F22" s="206" t="s">
        <v>25</v>
      </c>
      <c r="I22" s="44"/>
      <c r="J22" s="44"/>
    </row>
    <row r="23" spans="1:10" s="1" customFormat="1" ht="39.75" customHeight="1">
      <c r="A23" s="25" t="s">
        <v>295</v>
      </c>
      <c r="B23" s="24" t="str">
        <f>VLOOKUP($A23,Questions!$A$2:$W$333,2,0)</f>
        <v>Will the consultant require access to the institution's network resources?*</v>
      </c>
      <c r="C23" s="28" t="s">
        <v>43</v>
      </c>
      <c r="D23" s="52"/>
      <c r="E23" s="186" t="str">
        <f>IF($C$18="No",'Auto Responses'!$A$5,IF($C23="Yes",VLOOKUP($A23,Questions!$A$2:$W$333,17,0)&amp;"",IF($C23="No",VLOOKUP($A23,Questions!$A$2:$W$333,16,0)&amp;"",VLOOKUP($A23,Questions!$A$2:$W$333,15,0)&amp;"")))</f>
        <v/>
      </c>
      <c r="F23" s="220" t="str">
        <f>VLOOKUP($A23,'Institution Evaluation'!$A$56:$E$346,5,0)&amp;""</f>
        <v/>
      </c>
      <c r="I23" s="44"/>
      <c r="J23" s="44"/>
    </row>
    <row r="24" spans="1:10" s="1" customFormat="1" ht="39.75" customHeight="1">
      <c r="A24" s="25" t="s">
        <v>296</v>
      </c>
      <c r="B24" s="24" t="str">
        <f>VLOOKUP($A24,Questions!$A$2:$W$333,2,0)</f>
        <v>Has the consultant received training on (sensitive, HIPAA, PCI, etc.) data handling?*</v>
      </c>
      <c r="C24" s="28" t="s">
        <v>27</v>
      </c>
      <c r="D24" s="52"/>
      <c r="E24" s="186" t="str">
        <f>IF($C$18="No",'Auto Responses'!$A$5,IF($C24="Yes",VLOOKUP($A24,Questions!$A$2:$W$333,17,0)&amp;"",IF($C24="No",VLOOKUP($A24,Questions!$A$2:$W$333,16,0)&amp;"",VLOOKUP($A24,Questions!$A$2:$W$333,15,0)&amp;"")))</f>
        <v/>
      </c>
      <c r="F24" s="220" t="str">
        <f>VLOOKUP($A24,'Institution Evaluation'!$A$56:$E$346,5,0)&amp;""</f>
        <v/>
      </c>
      <c r="I24" s="44"/>
      <c r="J24" s="44"/>
    </row>
    <row r="25" spans="1:10" s="1" customFormat="1" ht="39.75" customHeight="1">
      <c r="A25" s="25" t="s">
        <v>297</v>
      </c>
      <c r="B25" s="24" t="str">
        <f>VLOOKUP($A25,Questions!$A$2:$W$333,2,0)</f>
        <v>Is the data encrypted (at rest) while in the consultant's possession?*</v>
      </c>
      <c r="C25" s="28" t="s">
        <v>27</v>
      </c>
      <c r="D25" s="52"/>
      <c r="E25" s="186" t="str">
        <f>IF($C$18="No",'Auto Responses'!$A$5,IF($C25="Yes",VLOOKUP($A25,Questions!$A$2:$W$333,17,0)&amp;"",IF($C25="No",VLOOKUP($A25,Questions!$A$2:$W$333,16,0)&amp;"",VLOOKUP($A25,Questions!$A$2:$W$333,15,0)&amp;"")))</f>
        <v/>
      </c>
      <c r="F25" s="220" t="str">
        <f>VLOOKUP($A25,'Institution Evaluation'!$A$56:$E$346,5,0)&amp;""</f>
        <v/>
      </c>
      <c r="H25" s="190"/>
      <c r="I25" s="44"/>
      <c r="J25" s="44"/>
    </row>
    <row r="26" spans="1:10" s="1" customFormat="1" ht="39.75" customHeight="1">
      <c r="A26" s="25" t="s">
        <v>298</v>
      </c>
      <c r="B26" s="24" t="str">
        <f>VLOOKUP($A26,Questions!$A$2:$W$333,2,0)</f>
        <v>Can access be restricted based on source IP address?*</v>
      </c>
      <c r="C26" s="28" t="s">
        <v>27</v>
      </c>
      <c r="D26" s="52"/>
      <c r="E26" s="186" t="str">
        <f>IF($C$18="No",'Auto Responses'!$A$5,IF($C26="Yes",VLOOKUP($A26,Questions!$A$2:$W$333,17,0)&amp;"",IF($C26="No",VLOOKUP($A26,Questions!$A$2:$W$333,16,0)&amp;"",VLOOKUP($A26,Questions!$A$2:$W$333,15,0)&amp;"")))</f>
        <v/>
      </c>
      <c r="F26" s="220" t="str">
        <f>VLOOKUP($A26,'Institution Evaluation'!$A$56:$E$346,5,0)&amp;""</f>
        <v/>
      </c>
      <c r="I26" s="44"/>
      <c r="J26" s="44"/>
    </row>
    <row r="27" spans="1:10" s="1" customFormat="1" ht="39.75" customHeight="1">
      <c r="A27" s="25" t="s">
        <v>299</v>
      </c>
      <c r="B27" s="24" t="str">
        <f>VLOOKUP($A27,Questions!$A$2:$W$333,2,0)</f>
        <v>Will the consulting take place on-premises?</v>
      </c>
      <c r="C27" s="28" t="s">
        <v>43</v>
      </c>
      <c r="D27" s="52" t="s">
        <v>300</v>
      </c>
      <c r="E27" s="186" t="str">
        <f>IF($C$18="No",'Auto Responses'!$A$5,IF($C27="Yes",VLOOKUP($A27,Questions!$A$2:$W$333,17,0)&amp;"",IF($C27="No",VLOOKUP($A27,Questions!$A$2:$W$333,16,0)&amp;"",VLOOKUP($A27,Questions!$A$2:$W$333,15,0)&amp;"")))</f>
        <v/>
      </c>
      <c r="F27" s="220" t="str">
        <f>VLOOKUP($A27,'Institution Evaluation'!$A$56:$E$346,5,0)&amp;""</f>
        <v/>
      </c>
      <c r="I27" s="44"/>
      <c r="J27" s="44"/>
    </row>
    <row r="28" spans="1:10" s="1" customFormat="1" ht="39.75" customHeight="1">
      <c r="A28" s="25" t="s">
        <v>301</v>
      </c>
      <c r="B28" s="24" t="str">
        <f>VLOOKUP($A28,Questions!$A$2:$W$333,2,0)</f>
        <v>Will the consultant require access to hardware in the institution's data centers?</v>
      </c>
      <c r="C28" s="28" t="s">
        <v>43</v>
      </c>
      <c r="D28" s="52"/>
      <c r="E28" s="186" t="str">
        <f>IF($C$18="No",'Auto Responses'!$A$5,IF($C28="Yes",VLOOKUP($A28,Questions!$A$2:$W$333,17,0)&amp;"",IF($C28="No",VLOOKUP($A28,Questions!$A$2:$W$333,16,0)&amp;"",VLOOKUP($A28,Questions!$A$2:$W$333,15,0)&amp;"")))</f>
        <v/>
      </c>
      <c r="F28" s="220" t="str">
        <f>VLOOKUP($A28,'Institution Evaluation'!$A$56:$E$346,5,0)&amp;""</f>
        <v/>
      </c>
      <c r="I28" s="44"/>
      <c r="J28" s="44"/>
    </row>
    <row r="29" spans="1:10" s="1" customFormat="1" ht="39.75" customHeight="1">
      <c r="A29" s="25" t="s">
        <v>302</v>
      </c>
      <c r="B29" s="24" t="str">
        <f>VLOOKUP($A29,Questions!$A$2:$W$333,2,0)</f>
        <v>Will the consultant require an account within the institution's domain (@*.edu)?</v>
      </c>
      <c r="C29" s="28" t="s">
        <v>43</v>
      </c>
      <c r="D29" s="52"/>
      <c r="E29" s="186" t="str">
        <f>IF($C$18="No",'Auto Responses'!$A$5,IF($C29="Yes",VLOOKUP($A29,Questions!$A$2:$W$333,17,0)&amp;"",IF($C29="No",VLOOKUP($A29,Questions!$A$2:$W$333,16,0)&amp;"",VLOOKUP($A29,Questions!$A$2:$W$333,15,0)&amp;"")))</f>
        <v/>
      </c>
      <c r="F29" s="220" t="str">
        <f>VLOOKUP($A29,'Institution Evaluation'!$A$56:$E$346,5,0)&amp;""</f>
        <v/>
      </c>
      <c r="I29" s="44"/>
      <c r="J29" s="44"/>
    </row>
    <row r="30" spans="1:10" s="1" customFormat="1" ht="39.75" customHeight="1">
      <c r="A30" s="25" t="s">
        <v>303</v>
      </c>
      <c r="B30" s="24" t="str">
        <f>VLOOKUP($A30,Questions!$A$2:$W$333,2,0)</f>
        <v>Will any data be transferred to the consultant's possession?</v>
      </c>
      <c r="C30" s="28" t="s">
        <v>43</v>
      </c>
      <c r="D30" s="52"/>
      <c r="E30" s="186" t="str">
        <f>IF($C$18="No",'Auto Responses'!$A$5,IF($C30="Yes",VLOOKUP($A30,Questions!$A$2:$W$333,17,0)&amp;"",IF($C30="No",VLOOKUP($A30,Questions!$A$2:$W$333,16,0)&amp;"",VLOOKUP($A30,Questions!$A$2:$W$333,15,0)&amp;"")))</f>
        <v>No need to answer CONS-07</v>
      </c>
      <c r="F30" s="220" t="str">
        <f>VLOOKUP($A30,'Institution Evaluation'!$A$56:$E$346,5,0)&amp;""</f>
        <v/>
      </c>
      <c r="I30" s="44"/>
      <c r="J30" s="44"/>
    </row>
    <row r="31" spans="1:10" s="1" customFormat="1" ht="39.75" customHeight="1" thickBot="1">
      <c r="A31" s="25" t="s">
        <v>304</v>
      </c>
      <c r="B31" s="24" t="str">
        <f>VLOOKUP($A31,Questions!$A$2:$W$333,2,0)</f>
        <v>Will the consultant need remote access to the institution's network or systems?</v>
      </c>
      <c r="C31" s="28"/>
      <c r="D31" s="52" t="s">
        <v>305</v>
      </c>
      <c r="E31" s="186" t="str">
        <f>IF($C$18="No",'Auto Responses'!$A$5,IF($C31="Yes",VLOOKUP($A31,Questions!$A$2:$W$333,17,0)&amp;"",IF($C31="No",VLOOKUP($A31,Questions!$A$2:$W$333,16,0)&amp;"",VLOOKUP($A31,Questions!$A$2:$W$333,15,0)&amp;"")))</f>
        <v/>
      </c>
      <c r="F31" s="220" t="str">
        <f>VLOOKUP($A31,'Institution Evaluation'!$A$56:$E$346,5,0)&amp;""</f>
        <v/>
      </c>
      <c r="G31" s="268" t="s">
        <v>133</v>
      </c>
      <c r="I31" s="44"/>
      <c r="J31" s="44"/>
    </row>
    <row r="32" spans="1:10" s="1" customFormat="1" ht="37.35" customHeight="1" thickBot="1">
      <c r="A32" s="80" t="str">
        <f>VLOOKUP(LEFT($A33,4),'Auto Responses'!$N$4:$O$38,2,0)&amp;""</f>
        <v xml:space="preserve">HIPAA Compliance </v>
      </c>
      <c r="B32" s="30"/>
      <c r="C32" s="19" t="s">
        <v>22</v>
      </c>
      <c r="D32" s="40" t="s">
        <v>23</v>
      </c>
      <c r="E32" s="40" t="s">
        <v>24</v>
      </c>
      <c r="F32" s="206" t="s">
        <v>25</v>
      </c>
      <c r="I32" s="44"/>
      <c r="J32" s="44"/>
    </row>
    <row r="33" spans="1:10" s="1" customFormat="1" ht="49.5" customHeight="1">
      <c r="A33" s="25" t="s">
        <v>306</v>
      </c>
      <c r="B33" s="24" t="str">
        <f>VLOOKUP($A33,Questions!$A$2:$W$333,2,0)</f>
        <v>Do your workforce members receive regular training related to the Health Insurance Portability and Accountability Act (HIPAA) Privacy and Security Rules and the HITECH Act?*</v>
      </c>
      <c r="C33" s="28" t="s">
        <v>27</v>
      </c>
      <c r="D33" s="52"/>
      <c r="E33" s="186" t="str">
        <f>IF($C$19="No",'Auto Responses'!$A$7,IF($C33="Yes",VLOOKUP($A33,Questions!$A$2:$W$333,17,0)&amp;"",IF($C33="No",VLOOKUP($A33,Questions!$A$2:$W$333,16,0)&amp;"",VLOOKUP($A33,Questions!$A$2:$W$333,15,0)&amp;"")))</f>
        <v>Based on the response to REQU-05 on the "START HERE" tab, this question does not apply to this product or service.</v>
      </c>
      <c r="F33" s="220" t="str">
        <f>VLOOKUP($A33,'Institution Evaluation'!$A$56:$E$346,5,0)&amp;""</f>
        <v/>
      </c>
      <c r="I33" s="44"/>
      <c r="J33" s="44"/>
    </row>
    <row r="34" spans="1:10" s="1" customFormat="1" ht="49.5" customHeight="1">
      <c r="A34" s="25" t="s">
        <v>307</v>
      </c>
      <c r="B34" s="24" t="str">
        <f>VLOOKUP($A34,Questions!$A$2:$W$333,2,0)</f>
        <v>Have you identified areas of risk?*</v>
      </c>
      <c r="C34" s="28" t="s">
        <v>27</v>
      </c>
      <c r="D34" s="52"/>
      <c r="E34" s="186" t="str">
        <f>IF($C$19="No",'Auto Responses'!$A$7,IF($C34="Yes",VLOOKUP($A34,Questions!$A$2:$W$333,17,0)&amp;"",IF($C34="No",VLOOKUP($A34,Questions!$A$2:$W$333,16,0)&amp;"",VLOOKUP($A34,Questions!$A$2:$W$333,15,0)&amp;"")))</f>
        <v>Based on the response to REQU-05 on the "START HERE" tab, this question does not apply to this product or service.</v>
      </c>
      <c r="F34" s="220" t="str">
        <f>VLOOKUP($A34,'Institution Evaluation'!$A$56:$E$346,5,0)&amp;""</f>
        <v/>
      </c>
      <c r="I34" s="44"/>
      <c r="J34" s="44"/>
    </row>
    <row r="35" spans="1:10" s="1" customFormat="1" ht="49.5" customHeight="1">
      <c r="A35" s="25" t="s">
        <v>308</v>
      </c>
      <c r="B35" s="24" t="str">
        <f>VLOOKUP($A35,Questions!$A$2:$W$333,2,0)</f>
        <v>Have the relevant policies/plans been tested?*</v>
      </c>
      <c r="C35" s="28" t="s">
        <v>27</v>
      </c>
      <c r="D35" s="52"/>
      <c r="E35" s="186" t="str">
        <f>IF($C$19="No",'Auto Responses'!$A$7,IF($C35="Yes",VLOOKUP($A35,Questions!$A$2:$W$333,17,0)&amp;"",IF($C35="No",VLOOKUP($A35,Questions!$A$2:$W$333,16,0)&amp;"",VLOOKUP($A35,Questions!$A$2:$W$333,15,0)&amp;"")))</f>
        <v>Based on the response to REQU-05 on the "START HERE" tab, this question does not apply to this product or service.</v>
      </c>
      <c r="F35" s="220" t="str">
        <f>VLOOKUP($A35,'Institution Evaluation'!$A$56:$E$346,5,0)&amp;""</f>
        <v/>
      </c>
      <c r="I35" s="44"/>
      <c r="J35" s="44"/>
    </row>
    <row r="36" spans="1:10" s="1" customFormat="1" ht="49.5" customHeight="1">
      <c r="A36" s="25" t="s">
        <v>309</v>
      </c>
      <c r="B36" s="24" t="str">
        <f>VLOOKUP($A36,Questions!$A$2:$W$333,2,0)</f>
        <v>Have you entered into a Business Associate Agreements with all subcontractors who may have access to protected health information (PHI)?*</v>
      </c>
      <c r="C36" s="28" t="s">
        <v>27</v>
      </c>
      <c r="D36" s="52"/>
      <c r="E36" s="186" t="str">
        <f>IF($C$19="No",'Auto Responses'!$A$7,IF($C36="Yes",VLOOKUP($A36,Questions!$A$2:$W$333,17,0)&amp;"",IF($C36="No",VLOOKUP($A36,Questions!$A$2:$W$333,16,0)&amp;"",VLOOKUP($A36,Questions!$A$2:$W$333,15,0)&amp;"")))</f>
        <v>Based on the response to REQU-05 on the "START HERE" tab, this question does not apply to this product or service.</v>
      </c>
      <c r="F36" s="220" t="str">
        <f>VLOOKUP($A36,'Institution Evaluation'!$A$56:$E$346,5,0)&amp;""</f>
        <v/>
      </c>
      <c r="I36" s="44"/>
      <c r="J36" s="44"/>
    </row>
    <row r="37" spans="1:10" s="1" customFormat="1" ht="49.5" customHeight="1">
      <c r="A37" s="25" t="s">
        <v>310</v>
      </c>
      <c r="B37" s="24" t="str">
        <f>VLOOKUP($A37,Questions!$A$2:$W$333,2,0)</f>
        <v>Do you monitor or receive information regarding changes in HIPAA regulations?</v>
      </c>
      <c r="C37" s="28" t="s">
        <v>27</v>
      </c>
      <c r="D37" s="52"/>
      <c r="E37" s="186" t="str">
        <f>IF($C$19="No",'Auto Responses'!$A$7,IF($C37="Yes",VLOOKUP($A37,Questions!$A$2:$W$333,17,0)&amp;"",IF($C37="No",VLOOKUP($A37,Questions!$A$2:$W$333,16,0)&amp;"",VLOOKUP($A37,Questions!$A$2:$W$333,15,0)&amp;"")))</f>
        <v>Based on the response to REQU-05 on the "START HERE" tab, this question does not apply to this product or service.</v>
      </c>
      <c r="F37" s="220" t="str">
        <f>VLOOKUP($A37,'Institution Evaluation'!$A$56:$E$346,5,0)&amp;""</f>
        <v/>
      </c>
      <c r="I37" s="44"/>
      <c r="J37" s="44"/>
    </row>
    <row r="38" spans="1:10" s="1" customFormat="1" ht="49.5" customHeight="1">
      <c r="A38" s="25" t="s">
        <v>311</v>
      </c>
      <c r="B38" s="24" t="str">
        <f>VLOOKUP($A38,Questions!$A$2:$W$333,2,0)</f>
        <v>Has your organization designated HIPAA Privacy and Security officers as required by the rules?</v>
      </c>
      <c r="C38" s="28" t="s">
        <v>27</v>
      </c>
      <c r="D38" s="52"/>
      <c r="E38" s="186" t="str">
        <f>IF($C$19="No",'Auto Responses'!$A$7,IF($C38="Yes",VLOOKUP($A38,Questions!$A$2:$W$333,17,0)&amp;"",IF($C38="No",VLOOKUP($A38,Questions!$A$2:$W$333,16,0)&amp;"",VLOOKUP($A38,Questions!$A$2:$W$333,15,0)&amp;"")))</f>
        <v>Based on the response to REQU-05 on the "START HERE" tab, this question does not apply to this product or service.</v>
      </c>
      <c r="F38" s="220" t="str">
        <f>VLOOKUP($A38,'Institution Evaluation'!$A$56:$E$346,5,0)&amp;""</f>
        <v/>
      </c>
      <c r="I38" s="44"/>
      <c r="J38" s="44"/>
    </row>
    <row r="39" spans="1:10" s="1" customFormat="1" ht="49.5" customHeight="1">
      <c r="A39" s="25" t="s">
        <v>312</v>
      </c>
      <c r="B39" s="24" t="str">
        <f>VLOOKUP($A39,Questions!$A$2:$W$333,2,0)</f>
        <v>Do you comply with the requirements of the Health Information Technology for Economic and Clinical Health Act (HITECH)?</v>
      </c>
      <c r="C39" s="28" t="s">
        <v>43</v>
      </c>
      <c r="D39" s="52" t="s">
        <v>313</v>
      </c>
      <c r="E39" s="186" t="str">
        <f>IF($C$19="No",'Auto Responses'!$A$7,IF($C39="Yes",VLOOKUP($A39,Questions!$A$2:$W$333,17,0)&amp;"",IF($C39="No",VLOOKUP($A39,Questions!$A$2:$W$333,16,0)&amp;"",VLOOKUP($A39,Questions!$A$2:$W$333,15,0)&amp;"")))</f>
        <v>Based on the response to REQU-05 on the "START HERE" tab, this question does not apply to this product or service.</v>
      </c>
      <c r="F39" s="220" t="str">
        <f>VLOOKUP($A39,'Institution Evaluation'!$A$56:$E$346,5,0)&amp;""</f>
        <v/>
      </c>
      <c r="I39" s="44"/>
      <c r="J39" s="44"/>
    </row>
    <row r="40" spans="1:10" s="1" customFormat="1" ht="49.5" customHeight="1">
      <c r="A40" s="25" t="s">
        <v>314</v>
      </c>
      <c r="B40" s="24" t="str">
        <f>VLOOKUP($A40,Questions!$A$2:$W$333,2,0)</f>
        <v>Have you conducted a risk analysis as required under the HIPAA Security Rule?</v>
      </c>
      <c r="C40" s="28" t="s">
        <v>27</v>
      </c>
      <c r="D40" s="52"/>
      <c r="E40" s="186" t="str">
        <f>IF($C$19="No",'Auto Responses'!$A$7,IF($C40="Yes",VLOOKUP($A40,Questions!$A$2:$W$333,17,0)&amp;"",IF($C40="No",VLOOKUP($A40,Questions!$A$2:$W$333,16,0)&amp;"",VLOOKUP($A40,Questions!$A$2:$W$333,15,0)&amp;"")))</f>
        <v>Based on the response to REQU-05 on the "START HERE" tab, this question does not apply to this product or service.</v>
      </c>
      <c r="F40" s="220" t="str">
        <f>VLOOKUP($A40,'Institution Evaluation'!$A$56:$E$346,5,0)&amp;""</f>
        <v/>
      </c>
      <c r="I40" s="44"/>
      <c r="J40" s="44"/>
    </row>
    <row r="41" spans="1:10" s="1" customFormat="1" ht="49.5" customHeight="1">
      <c r="A41" s="25" t="s">
        <v>315</v>
      </c>
      <c r="B41" s="24" t="str">
        <f>VLOOKUP($A41,Questions!$A$2:$W$333,2,0)</f>
        <v>Have you taken actions to mitigate the identified risks?</v>
      </c>
      <c r="C41" s="28" t="s">
        <v>27</v>
      </c>
      <c r="D41" s="52"/>
      <c r="E41" s="186" t="str">
        <f>IF($C$19="No",'Auto Responses'!$A$7,IF($C41="Yes",VLOOKUP($A41,Questions!$A$2:$W$333,17,0)&amp;"",IF($C41="No",VLOOKUP($A41,Questions!$A$2:$W$333,16,0)&amp;"",VLOOKUP($A41,Questions!$A$2:$W$333,15,0)&amp;"")))</f>
        <v>Based on the response to REQU-05 on the "START HERE" tab, this question does not apply to this product or service.</v>
      </c>
      <c r="F41" s="220" t="str">
        <f>VLOOKUP($A41,'Institution Evaluation'!$A$56:$E$346,5,0)&amp;""</f>
        <v/>
      </c>
      <c r="I41" s="44"/>
      <c r="J41" s="44"/>
    </row>
    <row r="42" spans="1:10" s="1" customFormat="1" ht="49.5" customHeight="1">
      <c r="A42" s="25" t="s">
        <v>316</v>
      </c>
      <c r="B42" s="24" t="str">
        <f>VLOOKUP($A42,Questions!$A$2:$W$333,2,0)</f>
        <v>Does your application require user and system administrator password changes at a frequency no greater than 90 days?</v>
      </c>
      <c r="C42" s="28" t="s">
        <v>27</v>
      </c>
      <c r="D42" s="52"/>
      <c r="E42" s="186" t="str">
        <f>IF($C$19="No",'Auto Responses'!$A$7,IF($C42="Yes",VLOOKUP($A42,Questions!$A$2:$W$333,17,0)&amp;"",IF($C42="No",VLOOKUP($A42,Questions!$A$2:$W$333,16,0)&amp;"",VLOOKUP($A42,Questions!$A$2:$W$333,15,0)&amp;"")))</f>
        <v>Based on the response to REQU-05 on the "START HERE" tab, this question does not apply to this product or service.</v>
      </c>
      <c r="F42" s="220" t="str">
        <f>VLOOKUP($A42,'Institution Evaluation'!$A$56:$E$346,5,0)&amp;""</f>
        <v/>
      </c>
      <c r="I42" s="44"/>
      <c r="J42" s="44"/>
    </row>
    <row r="43" spans="1:10" s="1" customFormat="1" ht="49.5" customHeight="1">
      <c r="A43" s="25" t="s">
        <v>317</v>
      </c>
      <c r="B43" s="24" t="str">
        <f>VLOOKUP($A43,Questions!$A$2:$W$333,2,0)</f>
        <v>Does your application require users to set their own password after an administrator reset or on first use of the account?</v>
      </c>
      <c r="C43" s="28" t="s">
        <v>27</v>
      </c>
      <c r="D43" s="26"/>
      <c r="E43" s="186" t="str">
        <f>IF($C$19="No",'Auto Responses'!$A$7,IF($C43="Yes",VLOOKUP($A43,Questions!$A$2:$W$333,17,0)&amp;"",IF($C43="No",VLOOKUP($A43,Questions!$A$2:$W$333,16,0)&amp;"",VLOOKUP($A43,Questions!$A$2:$W$333,15,0)&amp;"")))</f>
        <v>Based on the response to REQU-05 on the "START HERE" tab, this question does not apply to this product or service.</v>
      </c>
      <c r="F43" s="220" t="str">
        <f>VLOOKUP($A43,'Institution Evaluation'!$A$56:$E$346,5,0)&amp;""</f>
        <v/>
      </c>
      <c r="I43" s="44"/>
      <c r="J43" s="44"/>
    </row>
    <row r="44" spans="1:10" s="1" customFormat="1" ht="49.5" customHeight="1">
      <c r="A44" s="25" t="s">
        <v>318</v>
      </c>
      <c r="B44" s="24" t="str">
        <f>VLOOKUP($A44,Questions!$A$2:$W$333,2,0)</f>
        <v>Does your application lock out an account after a number of failed login attempts?</v>
      </c>
      <c r="C44" s="28" t="s">
        <v>27</v>
      </c>
      <c r="D44" s="26"/>
      <c r="E44" s="186" t="str">
        <f>IF($C$19="No",'Auto Responses'!$A$7,IF($C44="Yes",VLOOKUP($A44,Questions!$A$2:$W$333,17,0)&amp;"",IF($C44="No",VLOOKUP($A44,Questions!$A$2:$W$333,16,0)&amp;"",VLOOKUP($A44,Questions!$A$2:$W$333,15,0)&amp;"")))</f>
        <v>Based on the response to REQU-05 on the "START HERE" tab, this question does not apply to this product or service.</v>
      </c>
      <c r="F44" s="220" t="str">
        <f>VLOOKUP($A44,'Institution Evaluation'!$A$56:$E$346,5,0)&amp;""</f>
        <v/>
      </c>
      <c r="I44" s="44"/>
      <c r="J44" s="44"/>
    </row>
    <row r="45" spans="1:10" s="1" customFormat="1" ht="49.5" customHeight="1">
      <c r="A45" s="25" t="s">
        <v>319</v>
      </c>
      <c r="B45" s="24" t="str">
        <f>VLOOKUP($A45,Questions!$A$2:$W$333,2,0)</f>
        <v>Does your application automatically lock or log-out an account after a period of inactivity?</v>
      </c>
      <c r="C45" s="28" t="s">
        <v>27</v>
      </c>
      <c r="D45" s="26"/>
      <c r="E45" s="186" t="str">
        <f>IF($C$19="No",'Auto Responses'!$A$7,IF($C45="Yes",VLOOKUP($A45,Questions!$A$2:$W$333,17,0)&amp;"",IF($C45="No",VLOOKUP($A45,Questions!$A$2:$W$333,16,0)&amp;"",VLOOKUP($A45,Questions!$A$2:$W$333,15,0)&amp;"")))</f>
        <v>Based on the response to REQU-05 on the "START HERE" tab, this question does not apply to this product or service.</v>
      </c>
      <c r="F45" s="220" t="str">
        <f>VLOOKUP($A45,'Institution Evaluation'!$A$56:$E$346,5,0)&amp;""</f>
        <v/>
      </c>
      <c r="I45" s="44"/>
      <c r="J45" s="44"/>
    </row>
    <row r="46" spans="1:10" s="1" customFormat="1" ht="49.5" customHeight="1">
      <c r="A46" s="25" t="s">
        <v>320</v>
      </c>
      <c r="B46" s="24" t="str">
        <f>VLOOKUP($A46,Questions!$A$2:$W$333,2,0)</f>
        <v>Are passwords visible in plain text, whether when stored or entered, including service level accounts (i.e., database accounts, etc.)?</v>
      </c>
      <c r="C46" s="28" t="s">
        <v>43</v>
      </c>
      <c r="D46" s="26"/>
      <c r="E46" s="186" t="str">
        <f>IF($C$19="No",'Auto Responses'!$A$7,IF($C46="Yes",VLOOKUP($A46,Questions!$A$2:$W$333,17,0)&amp;"",IF($C46="No",VLOOKUP($A46,Questions!$A$2:$W$333,16,0)&amp;"",VLOOKUP($A46,Questions!$A$2:$W$333,15,0)&amp;"")))</f>
        <v>Based on the response to REQU-05 on the "START HERE" tab, this question does not apply to this product or service.</v>
      </c>
      <c r="F46" s="220" t="str">
        <f>VLOOKUP($A46,'Institution Evaluation'!$A$56:$E$346,5,0)&amp;""</f>
        <v/>
      </c>
      <c r="I46" s="44"/>
      <c r="J46" s="44"/>
    </row>
    <row r="47" spans="1:10" s="1" customFormat="1" ht="49.5" customHeight="1">
      <c r="A47" s="25" t="s">
        <v>321</v>
      </c>
      <c r="B47" s="24" t="str">
        <f>VLOOKUP($A47,Questions!$A$2:$W$333,2,0)</f>
        <v>If the application is institution-hosted, can all service level and administrative account passwords be changed by the institution?</v>
      </c>
      <c r="C47" s="28" t="s">
        <v>27</v>
      </c>
      <c r="D47" s="26"/>
      <c r="E47" s="186" t="str">
        <f>IF($C$19="No",'Auto Responses'!$A$7,IF($C47="Yes",VLOOKUP($A47,Questions!$A$2:$W$333,17,0)&amp;"",IF($C47="No",VLOOKUP($A47,Questions!$A$2:$W$333,16,0)&amp;"",VLOOKUP($A47,Questions!$A$2:$W$333,15,0)&amp;"")))</f>
        <v>Based on the response to REQU-05 on the "START HERE" tab, this question does not apply to this product or service.</v>
      </c>
      <c r="F47" s="220" t="str">
        <f>VLOOKUP($A47,'Institution Evaluation'!$A$56:$E$346,5,0)&amp;""</f>
        <v/>
      </c>
      <c r="I47" s="44"/>
      <c r="J47" s="44"/>
    </row>
    <row r="48" spans="1:10" s="1" customFormat="1" ht="49.5" customHeight="1">
      <c r="A48" s="25" t="s">
        <v>322</v>
      </c>
      <c r="B48" s="24" t="str">
        <f>VLOOKUP($A48,Questions!$A$2:$W$333,2,0)</f>
        <v>Does your application provide the ability to define user access levels?</v>
      </c>
      <c r="C48" s="28" t="s">
        <v>27</v>
      </c>
      <c r="D48" s="26"/>
      <c r="E48" s="186" t="str">
        <f>IF($C$19="No",'Auto Responses'!$A$7,IF($C48="Yes",VLOOKUP($A48,Questions!$A$2:$W$333,17,0)&amp;"",IF($C48="No",VLOOKUP($A48,Questions!$A$2:$W$333,16,0)&amp;"",VLOOKUP($A48,Questions!$A$2:$W$333,15,0)&amp;"")))</f>
        <v>Based on the response to REQU-05 on the "START HERE" tab, this question does not apply to this product or service.</v>
      </c>
      <c r="F48" s="220" t="str">
        <f>VLOOKUP($A48,'Institution Evaluation'!$A$56:$E$346,5,0)&amp;""</f>
        <v/>
      </c>
      <c r="I48" s="44"/>
      <c r="J48" s="44"/>
    </row>
    <row r="49" spans="1:10" s="1" customFormat="1" ht="49.5" customHeight="1">
      <c r="A49" s="25" t="s">
        <v>323</v>
      </c>
      <c r="B49" s="24" t="str">
        <f>VLOOKUP($A49,Questions!$A$2:$W$333,2,0)</f>
        <v>Does your application support varying levels of access to administrative tasks defined individually per user?</v>
      </c>
      <c r="C49" s="28" t="s">
        <v>27</v>
      </c>
      <c r="D49" s="26"/>
      <c r="E49" s="186" t="str">
        <f>IF($C$19="No",'Auto Responses'!$A$7,IF($C49="Yes",VLOOKUP($A49,Questions!$A$2:$W$333,17,0)&amp;"",IF($C49="No",VLOOKUP($A49,Questions!$A$2:$W$333,16,0)&amp;"",VLOOKUP($A49,Questions!$A$2:$W$333,15,0)&amp;"")))</f>
        <v>Based on the response to REQU-05 on the "START HERE" tab, this question does not apply to this product or service.</v>
      </c>
      <c r="F49" s="220" t="str">
        <f>VLOOKUP($A49,'Institution Evaluation'!$A$56:$E$346,5,0)&amp;""</f>
        <v/>
      </c>
      <c r="I49" s="44"/>
      <c r="J49" s="44"/>
    </row>
    <row r="50" spans="1:10" s="1" customFormat="1" ht="49.5" customHeight="1">
      <c r="A50" s="25" t="s">
        <v>324</v>
      </c>
      <c r="B50" s="24" t="str">
        <f>VLOOKUP($A50,Questions!$A$2:$W$333,2,0)</f>
        <v>Does your application support varying levels of access to records based on user ID?</v>
      </c>
      <c r="C50" s="28" t="s">
        <v>27</v>
      </c>
      <c r="D50" s="26"/>
      <c r="E50" s="186" t="str">
        <f>IF($C$19="No",'Auto Responses'!$A$7,IF($C50="Yes",VLOOKUP($A50,Questions!$A$2:$W$333,17,0)&amp;"",IF($C50="No",VLOOKUP($A50,Questions!$A$2:$W$333,16,0)&amp;"",VLOOKUP($A50,Questions!$A$2:$W$333,15,0)&amp;"")))</f>
        <v>Based on the response to REQU-05 on the "START HERE" tab, this question does not apply to this product or service.</v>
      </c>
      <c r="F50" s="220" t="str">
        <f>VLOOKUP($A50,'Institution Evaluation'!$A$56:$E$346,5,0)&amp;""</f>
        <v/>
      </c>
      <c r="I50" s="44"/>
      <c r="J50" s="44"/>
    </row>
    <row r="51" spans="1:10" s="1" customFormat="1" ht="49.5" customHeight="1">
      <c r="A51" s="25" t="s">
        <v>325</v>
      </c>
      <c r="B51" s="24" t="str">
        <f>VLOOKUP($A51,Questions!$A$2:$W$333,2,0)</f>
        <v>Is there a limit to the number of groups to which a user can be assigned?</v>
      </c>
      <c r="C51" s="28" t="s">
        <v>27</v>
      </c>
      <c r="D51" s="26"/>
      <c r="E51" s="186" t="str">
        <f>IF($C$19="No",'Auto Responses'!$A$7,IF($C51="Yes",VLOOKUP($A51,Questions!$A$2:$W$333,17,0)&amp;"",IF($C51="No",VLOOKUP($A51,Questions!$A$2:$W$333,16,0)&amp;"",VLOOKUP($A51,Questions!$A$2:$W$333,15,0)&amp;"")))</f>
        <v>Based on the response to REQU-05 on the "START HERE" tab, this question does not apply to this product or service.</v>
      </c>
      <c r="F51" s="220" t="str">
        <f>VLOOKUP($A51,'Institution Evaluation'!$A$56:$E$346,5,0)&amp;""</f>
        <v/>
      </c>
      <c r="I51" s="44"/>
      <c r="J51" s="44"/>
    </row>
    <row r="52" spans="1:10" s="1" customFormat="1" ht="49.5" customHeight="1">
      <c r="A52" s="25" t="s">
        <v>326</v>
      </c>
      <c r="B52" s="24" t="str">
        <f>VLOOKUP($A52,Questions!$A$2:$W$333,2,0)</f>
        <v>Do accounts used for solution provider-supplied remote support abide by the same authentication policies and access logging as the rest of the system?</v>
      </c>
      <c r="C52" s="28" t="s">
        <v>27</v>
      </c>
      <c r="D52" s="26"/>
      <c r="E52" s="186" t="str">
        <f>IF($C$19="No",'Auto Responses'!$A$7,IF($C52="Yes",VLOOKUP($A52,Questions!$A$2:$W$333,17,0)&amp;"",IF($C52="No",VLOOKUP($A52,Questions!$A$2:$W$333,16,0)&amp;"",VLOOKUP($A52,Questions!$A$2:$W$333,15,0)&amp;"")))</f>
        <v>Based on the response to REQU-05 on the "START HERE" tab, this question does not apply to this product or service.</v>
      </c>
      <c r="F52" s="220" t="str">
        <f>VLOOKUP($A52,'Institution Evaluation'!$A$56:$E$346,5,0)&amp;""</f>
        <v/>
      </c>
      <c r="I52" s="44"/>
      <c r="J52" s="44"/>
    </row>
    <row r="53" spans="1:10" s="1" customFormat="1" ht="49.5" customHeight="1">
      <c r="A53" s="25" t="s">
        <v>327</v>
      </c>
      <c r="B53" s="24" t="str">
        <f>VLOOKUP($A53,Questions!$A$2:$W$333,2,0)</f>
        <v>Does the application log record access including specific user, date/time of access, and originating IP or device?</v>
      </c>
      <c r="C53" s="28" t="s">
        <v>27</v>
      </c>
      <c r="D53" s="26"/>
      <c r="E53" s="186" t="str">
        <f>IF($C$19="No",'Auto Responses'!$A$7,IF($C53="Yes",VLOOKUP($A53,Questions!$A$2:$W$333,17,0)&amp;"",IF($C53="No",VLOOKUP($A53,Questions!$A$2:$W$333,16,0)&amp;"",VLOOKUP($A53,Questions!$A$2:$W$333,15,0)&amp;"")))</f>
        <v>Based on the response to REQU-05 on the "START HERE" tab, this question does not apply to this product or service.</v>
      </c>
      <c r="F53" s="220" t="str">
        <f>VLOOKUP($A53,'Institution Evaluation'!$A$56:$E$346,5,0)&amp;""</f>
        <v/>
      </c>
      <c r="I53" s="44"/>
      <c r="J53" s="44"/>
    </row>
    <row r="54" spans="1:10" s="1" customFormat="1" ht="49.5" customHeight="1">
      <c r="A54" s="25" t="s">
        <v>328</v>
      </c>
      <c r="B54" s="24" t="str">
        <f>VLOOKUP($A54,Questions!$A$2:$W$333,2,0)</f>
        <v>Does the application log administrative activity, such as user account access changes and password changes, including specific user, date/time of changes, and originating IP or device?</v>
      </c>
      <c r="C54" s="28" t="s">
        <v>27</v>
      </c>
      <c r="D54" s="26"/>
      <c r="E54" s="186" t="str">
        <f>IF($C$19="No",'Auto Responses'!$A$7,IF($C54="Yes",VLOOKUP($A54,Questions!$A$2:$W$333,17,0)&amp;"",IF($C54="No",VLOOKUP($A54,Questions!$A$2:$W$333,16,0)&amp;"",VLOOKUP($A54,Questions!$A$2:$W$333,15,0)&amp;"")))</f>
        <v>Based on the response to REQU-05 on the "START HERE" tab, this question does not apply to this product or service.</v>
      </c>
      <c r="F54" s="220" t="str">
        <f>VLOOKUP($A54,'Institution Evaluation'!$A$56:$E$346,5,0)&amp;""</f>
        <v/>
      </c>
      <c r="I54" s="44"/>
      <c r="J54" s="44"/>
    </row>
    <row r="55" spans="1:10" s="1" customFormat="1" ht="49.5" customHeight="1">
      <c r="A55" s="25" t="s">
        <v>329</v>
      </c>
      <c r="B55" s="24" t="str">
        <f>VLOOKUP($A55,Questions!$A$2:$W$333,2,0)</f>
        <v>How long does the application keep access/change logs?</v>
      </c>
      <c r="C55" s="93"/>
      <c r="D55" s="26" t="s">
        <v>330</v>
      </c>
      <c r="E55" s="186" t="str">
        <f>IF($C$19="No",'Auto Responses'!$A$7,IF($C55="Yes",VLOOKUP($A55,Questions!$A$2:$W$333,17,0)&amp;"",IF($C55="No",VLOOKUP($A55,Questions!$A$2:$W$333,16,0)&amp;"",VLOOKUP($A55,Questions!$A$2:$W$333,15,0)&amp;"")))</f>
        <v>Based on the response to REQU-05 on the "START HERE" tab, this question does not apply to this product or service.</v>
      </c>
      <c r="F55" s="220" t="str">
        <f>VLOOKUP($A55,'Institution Evaluation'!$A$56:$E$346,5,0)&amp;""</f>
        <v/>
      </c>
      <c r="I55" s="44"/>
      <c r="J55" s="44"/>
    </row>
    <row r="56" spans="1:10" s="1" customFormat="1" ht="49.5" customHeight="1">
      <c r="A56" s="25" t="s">
        <v>331</v>
      </c>
      <c r="B56" s="24" t="str">
        <f>VLOOKUP($A56,Questions!$A$2:$W$333,2,0)</f>
        <v>Can the application logs be archived?</v>
      </c>
      <c r="C56" s="28" t="s">
        <v>27</v>
      </c>
      <c r="D56" s="26"/>
      <c r="E56" s="186" t="str">
        <f>IF($C$19="No",'Auto Responses'!$A$7,IF($C56="Yes",VLOOKUP($A56,Questions!$A$2:$W$333,17,0)&amp;"",IF($C56="No",VLOOKUP($A56,Questions!$A$2:$W$333,16,0)&amp;"",VLOOKUP($A56,Questions!$A$2:$W$333,15,0)&amp;"")))</f>
        <v>Based on the response to REQU-05 on the "START HERE" tab, this question does not apply to this product or service.</v>
      </c>
      <c r="F56" s="220" t="str">
        <f>VLOOKUP($A56,'Institution Evaluation'!$A$56:$E$346,5,0)&amp;""</f>
        <v/>
      </c>
      <c r="I56" s="44"/>
      <c r="J56" s="44"/>
    </row>
    <row r="57" spans="1:10" s="1" customFormat="1" ht="49.5" customHeight="1">
      <c r="A57" s="25" t="s">
        <v>332</v>
      </c>
      <c r="B57" s="24" t="str">
        <f>VLOOKUP($A57,Questions!$A$2:$W$333,2,0)</f>
        <v>Can the application logs be saved externally?</v>
      </c>
      <c r="C57" s="28" t="s">
        <v>27</v>
      </c>
      <c r="D57" s="26" t="s">
        <v>333</v>
      </c>
      <c r="E57" s="186" t="str">
        <f>IF($C$19="No",'Auto Responses'!$A$7,IF($C57="Yes",VLOOKUP($A57,Questions!$A$2:$W$333,17,0)&amp;"",IF($C57="No",VLOOKUP($A57,Questions!$A$2:$W$333,16,0)&amp;"",VLOOKUP($A57,Questions!$A$2:$W$333,15,0)&amp;"")))</f>
        <v>Based on the response to REQU-05 on the "START HERE" tab, this question does not apply to this product or service.</v>
      </c>
      <c r="F57" s="220" t="str">
        <f>VLOOKUP($A57,'Institution Evaluation'!$A$56:$E$346,5,0)&amp;""</f>
        <v/>
      </c>
      <c r="I57" s="44"/>
      <c r="J57" s="44"/>
    </row>
    <row r="58" spans="1:10" s="1" customFormat="1" ht="49.5" customHeight="1">
      <c r="A58" s="25" t="s">
        <v>334</v>
      </c>
      <c r="B58" s="24" t="str">
        <f>VLOOKUP($A58,Questions!$A$2:$W$333,2,0)</f>
        <v>Do you have a disaster recovery plan and emergency mode operation plan?</v>
      </c>
      <c r="C58" s="28" t="s">
        <v>27</v>
      </c>
      <c r="D58" s="26"/>
      <c r="E58" s="186" t="str">
        <f>IF($C$19="No",'Auto Responses'!$A$7,IF($C58="Yes",VLOOKUP($A58,Questions!$A$2:$W$333,17,0)&amp;"",IF($C58="No",VLOOKUP($A58,Questions!$A$2:$W$333,16,0)&amp;"",VLOOKUP($A58,Questions!$A$2:$W$333,15,0)&amp;"")))</f>
        <v>Based on the response to REQU-05 on the "START HERE" tab, this question does not apply to this product or service.</v>
      </c>
      <c r="F58" s="220" t="str">
        <f>VLOOKUP($A58,'Institution Evaluation'!$A$56:$E$346,5,0)&amp;""</f>
        <v/>
      </c>
      <c r="I58" s="44"/>
      <c r="J58" s="44"/>
    </row>
    <row r="59" spans="1:10" s="1" customFormat="1" ht="49.5" customHeight="1">
      <c r="A59" s="25" t="s">
        <v>335</v>
      </c>
      <c r="B59" s="24" t="str">
        <f>VLOOKUP($A59,Questions!$A$2:$W$333,2,0)</f>
        <v>Can you provide a HIPAA compliance attestation document?</v>
      </c>
      <c r="C59" s="28" t="s">
        <v>27</v>
      </c>
      <c r="D59" s="26"/>
      <c r="E59" s="186" t="str">
        <f>IF($C$19="No",'Auto Responses'!$A$7,IF($C59="Yes",VLOOKUP($A59,Questions!$A$2:$W$333,17,0)&amp;"",IF($C59="No",VLOOKUP($A59,Questions!$A$2:$W$333,16,0)&amp;"",VLOOKUP($A59,Questions!$A$2:$W$333,15,0)&amp;"")))</f>
        <v>Based on the response to REQU-05 on the "START HERE" tab, this question does not apply to this product or service.</v>
      </c>
      <c r="F59" s="220" t="str">
        <f>VLOOKUP($A59,'Institution Evaluation'!$A$56:$E$346,5,0)&amp;""</f>
        <v/>
      </c>
      <c r="I59" s="44"/>
      <c r="J59" s="44"/>
    </row>
    <row r="60" spans="1:10" s="1" customFormat="1" ht="49.5" customHeight="1">
      <c r="A60" s="25" t="s">
        <v>336</v>
      </c>
      <c r="B60" s="24" t="str">
        <f>VLOOKUP($A60,Questions!$A$2:$W$333,2,0)</f>
        <v>Are you willing to enter into a Business Associate Agreement (BAA)?</v>
      </c>
      <c r="C60" s="28" t="s">
        <v>27</v>
      </c>
      <c r="D60" s="26"/>
      <c r="E60" s="186" t="str">
        <f>IF($C$19="No",'Auto Responses'!$A$7,IF($C60="Yes",VLOOKUP($A60,Questions!$A$2:$W$333,17,0)&amp;"",IF($C60="No",VLOOKUP($A60,Questions!$A$2:$W$333,16,0)&amp;"",VLOOKUP($A60,Questions!$A$2:$W$333,15,0)&amp;"")))</f>
        <v>Based on the response to REQU-05 on the "START HERE" tab, this question does not apply to this product or service.</v>
      </c>
      <c r="F60" s="220" t="str">
        <f>VLOOKUP($A60,'Institution Evaluation'!$A$56:$E$346,5,0)&amp;""</f>
        <v/>
      </c>
      <c r="I60" s="44"/>
      <c r="J60" s="44"/>
    </row>
    <row r="61" spans="1:10" s="1" customFormat="1" ht="49.5" customHeight="1" thickBot="1">
      <c r="A61" s="25" t="s">
        <v>337</v>
      </c>
      <c r="B61" s="24" t="str">
        <f>VLOOKUP($A61,Questions!$A$2:$W$333,2,0)</f>
        <v>Do your data backup and retention policies and practices meet HIPAA requirements?</v>
      </c>
      <c r="C61" s="28" t="s">
        <v>27</v>
      </c>
      <c r="D61" s="26"/>
      <c r="E61" s="186" t="str">
        <f>IF($C$19="No",'Auto Responses'!$A$7,IF($C61="Yes",VLOOKUP($A61,Questions!$A$2:$W$333,17,0)&amp;"",IF($C61="No",VLOOKUP($A61,Questions!$A$2:$W$333,16,0)&amp;"",VLOOKUP($A61,Questions!$A$2:$W$333,15,0)&amp;"")))</f>
        <v>Based on the response to REQU-05 on the "START HERE" tab, this question does not apply to this product or service.</v>
      </c>
      <c r="F61" s="220" t="str">
        <f>VLOOKUP($A61,'Institution Evaluation'!$A$56:$E$346,5,0)&amp;""</f>
        <v/>
      </c>
      <c r="G61" s="268" t="s">
        <v>133</v>
      </c>
      <c r="I61" s="44"/>
      <c r="J61" s="44"/>
    </row>
    <row r="62" spans="1:10" s="1" customFormat="1" ht="37.35" customHeight="1" thickBot="1">
      <c r="A62" s="80" t="str">
        <f>VLOOKUP(LEFT($A63,4),'Auto Responses'!$N$4:$O$38,2,0)&amp;""</f>
        <v xml:space="preserve"> Payment Card Industry Data Security Standard (PCI DSS)</v>
      </c>
      <c r="B62" s="30"/>
      <c r="C62" s="19" t="s">
        <v>22</v>
      </c>
      <c r="D62" s="40" t="s">
        <v>23</v>
      </c>
      <c r="E62" s="40" t="s">
        <v>24</v>
      </c>
      <c r="F62" s="206" t="s">
        <v>25</v>
      </c>
      <c r="I62" s="44"/>
      <c r="J62" s="44"/>
    </row>
    <row r="63" spans="1:10" s="1" customFormat="1" ht="38.25" customHeight="1">
      <c r="A63" s="25" t="s">
        <v>338</v>
      </c>
      <c r="B63" s="24" t="str">
        <f>VLOOKUP($A63,Questions!$A$2:$W$333,2,0)</f>
        <v>Do you have a current, executed within the past year, Attestation of Compliance (AoC) or Report on Compliance (RoC)?*</v>
      </c>
      <c r="C63" s="28"/>
      <c r="D63" s="26"/>
      <c r="E63" s="186" t="str">
        <f>IF($C$20="No",'Auto Responses'!$A$8,IF($C63="Yes",VLOOKUP($A63,Questions!$A$2:$W$333,17,0)&amp;"",IF($C63="No",VLOOKUP($A63,Questions!$A$2:$W$333,16,0)&amp;"",VLOOKUP($A63,Questions!$A$2:$W$333,15,0)&amp;"")))</f>
        <v>Based on the response to REQU-06 on the "START HERE" tab, this question does not apply to this product or service.</v>
      </c>
      <c r="F63" s="220" t="str">
        <f>VLOOKUP($A63,'Institution Evaluation'!$A$56:$E$346,5,0)&amp;""</f>
        <v/>
      </c>
      <c r="I63" s="44"/>
      <c r="J63" s="44"/>
    </row>
    <row r="64" spans="1:10" s="1" customFormat="1" ht="38.25" customHeight="1">
      <c r="A64" s="25" t="s">
        <v>339</v>
      </c>
      <c r="B64" s="24" t="str">
        <f>VLOOKUP($A64,Questions!$A$2:$W$333,2,0)</f>
        <v>Is the application listed as an approved Payment Application Data Security Standard (PA-DSS) application?*</v>
      </c>
      <c r="C64" s="28"/>
      <c r="D64" s="26"/>
      <c r="E64" s="186" t="str">
        <f>IF($C$20="No",'Auto Responses'!$A$8,IF($C64="Yes",VLOOKUP($A64,Questions!$A$2:$W$333,17,0)&amp;"",IF($C64="No",VLOOKUP($A64,Questions!$A$2:$W$333,16,0)&amp;"",VLOOKUP($A64,Questions!$A$2:$W$333,15,0)&amp;"")))</f>
        <v>Based on the response to REQU-06 on the "START HERE" tab, this question does not apply to this product or service.</v>
      </c>
      <c r="F64" s="220" t="str">
        <f>VLOOKUP($A64,'Institution Evaluation'!$A$56:$E$346,5,0)&amp;""</f>
        <v/>
      </c>
      <c r="I64" s="44"/>
      <c r="J64" s="44"/>
    </row>
    <row r="65" spans="1:10" s="1" customFormat="1" ht="38.25" customHeight="1">
      <c r="A65" s="25" t="s">
        <v>340</v>
      </c>
      <c r="B65" s="24" t="str">
        <f>VLOOKUP($A65,Questions!$A$2:$W$333,2,0)</f>
        <v>Does the system or solutions use a third party to collect, store, process, or transmit cardholder (payment/credit/debt card) data?*</v>
      </c>
      <c r="C65" s="28"/>
      <c r="D65" s="26"/>
      <c r="E65" s="186" t="str">
        <f>IF($C$20="No",'Auto Responses'!$A$8,IF($C65="Yes",VLOOKUP($A65,Questions!$A$2:$W$333,17,0)&amp;"",IF($C65="No",VLOOKUP($A65,Questions!$A$2:$W$333,16,0)&amp;"",VLOOKUP($A65,Questions!$A$2:$W$333,15,0)&amp;"")))</f>
        <v>Based on the response to REQU-06 on the "START HERE" tab, this question does not apply to this product or service.</v>
      </c>
      <c r="F65" s="220" t="str">
        <f>VLOOKUP($A65,'Institution Evaluation'!$A$56:$E$346,5,0)&amp;""</f>
        <v/>
      </c>
      <c r="I65" s="44"/>
      <c r="J65" s="44"/>
    </row>
    <row r="66" spans="1:10" s="1" customFormat="1" ht="38.25" customHeight="1">
      <c r="A66" s="25" t="s">
        <v>341</v>
      </c>
      <c r="B66" s="24" t="str">
        <f>VLOOKUP($A66,Questions!$A$2:$W$333,2,0)</f>
        <v>Do your systems or solutions store, process, or transmit cardholder (payment/credit/debt card) data?</v>
      </c>
      <c r="C66" s="28"/>
      <c r="D66" s="26"/>
      <c r="E66" s="186" t="str">
        <f>IF($C$20="No",'Auto Responses'!$A$8,IF($C66="Yes",VLOOKUP($A66,Questions!$A$2:$W$333,17,0)&amp;"",IF($C66="No",VLOOKUP($A66,Questions!$A$2:$W$333,16,0)&amp;"",VLOOKUP($A66,Questions!$A$2:$W$333,15,0)&amp;"")))</f>
        <v>Based on the response to REQU-06 on the "START HERE" tab, this question does not apply to this product or service.</v>
      </c>
      <c r="F66" s="220" t="str">
        <f>VLOOKUP($A66,'Institution Evaluation'!$A$56:$E$346,5,0)&amp;""</f>
        <v/>
      </c>
      <c r="I66" s="44"/>
      <c r="J66" s="44"/>
    </row>
    <row r="67" spans="1:10" s="1" customFormat="1" ht="38.25" customHeight="1">
      <c r="A67" s="25" t="s">
        <v>342</v>
      </c>
      <c r="B67" s="24" t="str">
        <f>VLOOKUP($A67,Questions!$A$2:$W$333,2,0)</f>
        <v>Are you compliant with the Payment Card Industry Data Security Standard (PCI DSS)?</v>
      </c>
      <c r="C67" s="28"/>
      <c r="D67" s="26"/>
      <c r="E67" s="186" t="str">
        <f>IF($C$20="No",'Auto Responses'!$A$8,IF($C67="Yes",VLOOKUP($A67,Questions!$A$2:$W$333,17,0)&amp;"",IF($C67="No",VLOOKUP($A67,Questions!$A$2:$W$333,16,0)&amp;"",VLOOKUP($A67,Questions!$A$2:$W$333,15,0)&amp;"")))</f>
        <v>Based on the response to REQU-06 on the "START HERE" tab, this question does not apply to this product or service.</v>
      </c>
      <c r="F67" s="220" t="str">
        <f>VLOOKUP($A67,'Institution Evaluation'!$A$56:$E$346,5,0)&amp;""</f>
        <v/>
      </c>
      <c r="I67" s="44"/>
      <c r="J67" s="44"/>
    </row>
    <row r="68" spans="1:10" s="1" customFormat="1" ht="38.25" customHeight="1">
      <c r="A68" s="25" t="s">
        <v>343</v>
      </c>
      <c r="B68" s="24" t="str">
        <f>VLOOKUP($A68,Questions!$A$2:$W$333,2,0)</f>
        <v>Are you classified as a service provider?</v>
      </c>
      <c r="C68" s="28"/>
      <c r="D68" s="26"/>
      <c r="E68" s="186" t="str">
        <f>IF($C$20="No",'Auto Responses'!$A$8,IF($C68="Yes",VLOOKUP($A68,Questions!$A$2:$W$333,17,0)&amp;"",IF($C68="No",VLOOKUP($A68,Questions!$A$2:$W$333,16,0)&amp;"",VLOOKUP($A68,Questions!$A$2:$W$333,15,0)&amp;"")))</f>
        <v>Based on the response to REQU-06 on the "START HERE" tab, this question does not apply to this product or service.</v>
      </c>
      <c r="F68" s="220" t="str">
        <f>VLOOKUP($A68,'Institution Evaluation'!$A$56:$E$346,5,0)&amp;""</f>
        <v/>
      </c>
      <c r="I68" s="44"/>
      <c r="J68" s="44"/>
    </row>
    <row r="69" spans="1:10" s="1" customFormat="1" ht="38.25" customHeight="1">
      <c r="A69" s="25" t="s">
        <v>344</v>
      </c>
      <c r="B69" s="24" t="str">
        <f>VLOOKUP($A69,Questions!$A$2:$W$333,2,0)</f>
        <v>Are you on the list of Visa approved service providers?</v>
      </c>
      <c r="C69" s="28"/>
      <c r="D69" s="26"/>
      <c r="E69" s="186" t="str">
        <f>IF($C$20="No",'Auto Responses'!$A$8,IF($C69="Yes",VLOOKUP($A69,Questions!$A$2:$W$333,17,0)&amp;"",IF($C69="No",VLOOKUP($A69,Questions!$A$2:$W$333,16,0)&amp;"",VLOOKUP($A69,Questions!$A$2:$W$333,15,0)&amp;"")))</f>
        <v>Based on the response to REQU-06 on the "START HERE" tab, this question does not apply to this product or service.</v>
      </c>
      <c r="F69" s="220" t="str">
        <f>VLOOKUP($A69,'Institution Evaluation'!$A$56:$E$346,5,0)&amp;""</f>
        <v/>
      </c>
      <c r="I69" s="44"/>
      <c r="J69" s="44"/>
    </row>
    <row r="70" spans="1:10" s="1" customFormat="1" ht="48" customHeight="1">
      <c r="A70" s="25" t="s">
        <v>345</v>
      </c>
      <c r="B70" s="24" t="str">
        <f>VLOOKUP($A70,Questions!$A$2:$W$333,2,0)</f>
        <v>Are you classified as a merchant? If so, what level (1, 2, 3, 4)?</v>
      </c>
      <c r="C70" s="28"/>
      <c r="D70" s="26"/>
      <c r="E70" s="186" t="str">
        <f>IF($C$20="No",'Auto Responses'!$A$8,IF($C70="Yes",VLOOKUP($A70,Questions!$A$2:$W$333,17,0)&amp;"",IF($C70="No",VLOOKUP($A70,Questions!$A$2:$W$333,16,0)&amp;"",VLOOKUP($A70,Questions!$A$2:$W$333,15,0)&amp;"")))</f>
        <v>Based on the response to REQU-06 on the "START HERE" tab, this question does not apply to this product or service.</v>
      </c>
      <c r="F70" s="220" t="str">
        <f>VLOOKUP($A70,'Institution Evaluation'!$A$56:$E$346,5,0)&amp;""</f>
        <v/>
      </c>
      <c r="I70" s="44"/>
      <c r="J70" s="44"/>
    </row>
    <row r="71" spans="1:10" s="1" customFormat="1" ht="38.25" customHeight="1">
      <c r="A71" s="25" t="s">
        <v>346</v>
      </c>
      <c r="B71" s="24" t="str">
        <f>VLOOKUP($A71,Questions!$A$2:$W$333,2,0)</f>
        <v>Describe the architecture employed by the system to verify and authorize credit card transactions.</v>
      </c>
      <c r="C71" s="28"/>
      <c r="D71" s="26"/>
      <c r="E71" s="186" t="str">
        <f>IF($C$20="No",'Auto Responses'!$A$8,IF($C71="Yes",VLOOKUP($A71,Questions!$A$2:$W$333,17,0)&amp;"",IF($C71="No",VLOOKUP($A71,Questions!$A$2:$W$333,16,0)&amp;"",VLOOKUP($A71,Questions!$A$2:$W$333,15,0)&amp;"")))</f>
        <v>Based on the response to REQU-06 on the "START HERE" tab, this question does not apply to this product or service.</v>
      </c>
      <c r="F71" s="220" t="str">
        <f>VLOOKUP($A71,'Institution Evaluation'!$A$56:$E$346,5,0)&amp;""</f>
        <v/>
      </c>
      <c r="I71" s="44"/>
      <c r="J71" s="44"/>
    </row>
    <row r="72" spans="1:10" s="1" customFormat="1" ht="38.25" customHeight="1">
      <c r="A72" s="25" t="s">
        <v>347</v>
      </c>
      <c r="B72" s="24" t="str">
        <f>VLOOKUP($A72,Questions!$A$2:$W$333,2,0)</f>
        <v>What payment processors/gateways does the system support?</v>
      </c>
      <c r="C72" s="28"/>
      <c r="D72" s="26"/>
      <c r="E72" s="186" t="str">
        <f>IF($C$20="No",'Auto Responses'!$A$8,IF($C72="Yes",VLOOKUP($A72,Questions!$A$2:$W$333,17,0)&amp;"",IF($C72="No",VLOOKUP($A72,Questions!$A$2:$W$333,16,0)&amp;"",VLOOKUP($A72,Questions!$A$2:$W$333,15,0)&amp;"")))</f>
        <v>Based on the response to REQU-06 on the "START HERE" tab, this question does not apply to this product or service.</v>
      </c>
      <c r="F72" s="220" t="str">
        <f>VLOOKUP($A72,'Institution Evaluation'!$A$56:$E$346,5,0)&amp;""</f>
        <v/>
      </c>
      <c r="I72" s="44"/>
      <c r="J72" s="44"/>
    </row>
    <row r="73" spans="1:10" s="1" customFormat="1" ht="38.25" customHeight="1">
      <c r="A73" s="25" t="s">
        <v>348</v>
      </c>
      <c r="B73" s="24" t="str">
        <f>VLOOKUP($A73,Questions!$A$2:$W$333,2,0)</f>
        <v>Can the application be installed in a PCI DSS–compliant manner?</v>
      </c>
      <c r="C73" s="28"/>
      <c r="D73" s="26"/>
      <c r="E73" s="186" t="str">
        <f>IF($C$20="No",'Auto Responses'!$A$8,IF($C73="Yes",VLOOKUP($A73,Questions!$A$2:$W$333,17,0)&amp;"",IF($C73="No",VLOOKUP($A73,Questions!$A$2:$W$333,16,0)&amp;"",VLOOKUP($A73,Questions!$A$2:$W$333,15,0)&amp;"")))</f>
        <v>Based on the response to REQU-06 on the "START HERE" tab, this question does not apply to this product or service.</v>
      </c>
      <c r="F73" s="220" t="str">
        <f>VLOOKUP($A73,'Institution Evaluation'!$A$56:$E$346,5,0)&amp;""</f>
        <v/>
      </c>
      <c r="I73" s="44"/>
      <c r="J73" s="44"/>
    </row>
    <row r="74" spans="1:10" s="1" customFormat="1" ht="71.25" customHeight="1" thickBot="1">
      <c r="A74" s="25" t="s">
        <v>349</v>
      </c>
      <c r="B74" s="24" t="str">
        <f>VLOOKUP($A74,Questions!$A$2:$W$333,2,0)</f>
        <v>Include documentation describing the system's abilities to comply with the PCI DSS and any features or capabilities of the system that must be added or changed in order to operate in compliance with the standards.</v>
      </c>
      <c r="C74" s="93"/>
      <c r="D74" s="26"/>
      <c r="E74" s="186" t="str">
        <f>IF($C$20="No",'Auto Responses'!$A$8,IF($C74="Yes",VLOOKUP($A74,Questions!$A$2:$W$333,17,0)&amp;"",IF($C74="No",VLOOKUP($A74,Questions!$A$2:$W$333,16,0)&amp;"",VLOOKUP($A74,Questions!$A$2:$W$333,15,0)&amp;"")))</f>
        <v>Based on the response to REQU-06 on the "START HERE" tab, this question does not apply to this product or service.</v>
      </c>
      <c r="F74" s="220" t="str">
        <f>VLOOKUP($A74,'Institution Evaluation'!$A$56:$E$346,5,0)&amp;""</f>
        <v/>
      </c>
      <c r="G74" s="268" t="s">
        <v>133</v>
      </c>
      <c r="I74" s="44"/>
      <c r="J74" s="44"/>
    </row>
    <row r="75" spans="1:10" s="1" customFormat="1" ht="37.35" customHeight="1" thickBot="1">
      <c r="A75" s="80" t="str">
        <f>VLOOKUP(LEFT($A76,4),'Auto Responses'!$N$4:$O$38,2,0)&amp;""</f>
        <v xml:space="preserve"> On-Premises Data Solutions</v>
      </c>
      <c r="B75" s="30"/>
      <c r="C75" s="19" t="s">
        <v>22</v>
      </c>
      <c r="D75" s="40" t="s">
        <v>23</v>
      </c>
      <c r="E75" s="40" t="s">
        <v>24</v>
      </c>
      <c r="F75" s="206" t="s">
        <v>25</v>
      </c>
      <c r="I75" s="44"/>
      <c r="J75" s="44"/>
    </row>
    <row r="76" spans="1:10" s="1" customFormat="1" ht="36" customHeight="1">
      <c r="A76" s="25" t="s">
        <v>350</v>
      </c>
      <c r="B76" s="24" t="str">
        <f>VLOOKUP($A76,Questions!$A$2:$W$333,2,0)</f>
        <v>Do you support role-based access control (RBAC) for system administrators?</v>
      </c>
      <c r="C76" s="28" t="s">
        <v>27</v>
      </c>
      <c r="D76" s="26"/>
      <c r="E76" s="186" t="str">
        <f>IF($C$21="No",'Auto Responses'!$A$9,IF($C76="Yes",VLOOKUP($A76,Questions!$A$2:$W$333,17,0)&amp;"",IF($C76="No",VLOOKUP($A76,Questions!$A$2:$W$333,16,0)&amp;"",VLOOKUP($A76,Questions!$A$2:$W$333,15,0)&amp;"")))</f>
        <v>Describe your RBAC.</v>
      </c>
      <c r="F76" s="220" t="str">
        <f>VLOOKUP($A76,'Institution Evaluation'!$A$56:$E$346,5,0)&amp;""</f>
        <v/>
      </c>
      <c r="I76" s="44"/>
      <c r="J76" s="44"/>
    </row>
    <row r="77" spans="1:10" s="1" customFormat="1" ht="28.5" customHeight="1">
      <c r="A77" s="25" t="s">
        <v>351</v>
      </c>
      <c r="B77" s="24" t="str">
        <f>VLOOKUP($A77,Questions!$A$2:$W$333,2,0)</f>
        <v>Can your employees access customer systems remotely?</v>
      </c>
      <c r="C77" s="28" t="s">
        <v>43</v>
      </c>
      <c r="D77" s="340" t="s">
        <v>352</v>
      </c>
      <c r="E77" s="186" t="str">
        <f>IF($C$21="No",'Auto Responses'!$A$9,IF($C77="Yes",VLOOKUP($A77,Questions!$A$2:$W$333,17,0)&amp;"",IF($C77="No",VLOOKUP($A77,Questions!$A$2:$W$333,16,0)&amp;"",VLOOKUP($A77,Questions!$A$2:$W$333,15,0)&amp;"")))</f>
        <v/>
      </c>
      <c r="F77" s="220" t="str">
        <f>VLOOKUP($A77,'Institution Evaluation'!$A$56:$E$346,5,0)&amp;""</f>
        <v/>
      </c>
      <c r="I77" s="44"/>
      <c r="J77" s="44"/>
    </row>
    <row r="78" spans="1:10" s="1" customFormat="1" ht="68.25" customHeight="1">
      <c r="A78" s="25" t="s">
        <v>353</v>
      </c>
      <c r="B78" s="24" t="str">
        <f>VLOOKUP($A78,Questions!$A$2:$W$333,2,0)</f>
        <v>Can you provide overall system and/or application architecture diagrams including a full description of the data communications architecture for all components of the system?</v>
      </c>
      <c r="C78" s="28" t="s">
        <v>27</v>
      </c>
      <c r="D78" s="347" t="s">
        <v>59</v>
      </c>
      <c r="E78" s="186" t="str">
        <f>IF($C$21="No",'Auto Responses'!$A$9,IF($C78="Yes",VLOOKUP($A78,Questions!$A$2:$W$333,17,0)&amp;"",IF($C78="No",VLOOKUP($A78,Questions!$A$2:$W$333,16,0)&amp;"",VLOOKUP($A78,Questions!$A$2:$W$333,15,0)&amp;"")))</f>
        <v>Provide a reference to the requested documents or provide them when submitting this fully populated HECVAT.</v>
      </c>
      <c r="F78" s="220" t="str">
        <f>VLOOKUP($A78,'Institution Evaluation'!$A$56:$E$346,5,0)&amp;""</f>
        <v/>
      </c>
      <c r="I78" s="44"/>
      <c r="J78" s="44"/>
    </row>
    <row r="79" spans="1:10" s="1" customFormat="1" ht="46.5" customHeight="1">
      <c r="A79" s="25" t="s">
        <v>354</v>
      </c>
      <c r="B79" s="24" t="str">
        <f>VLOOKUP($A79,Questions!$A$2:$W$333,2,0)</f>
        <v>Do you require remote management of the system?</v>
      </c>
      <c r="C79" s="344" t="s">
        <v>27</v>
      </c>
      <c r="D79" s="26" t="s">
        <v>355</v>
      </c>
      <c r="E79" s="186" t="str">
        <f>IF($C$21="No",'Auto Responses'!$A$9,IF($C79="Yes",VLOOKUP($A79,Questions!$A$2:$W$333,17,0)&amp;"",IF($C79="No",VLOOKUP($A79,Questions!$A$2:$W$333,16,0)&amp;"",VLOOKUP($A79,Questions!$A$2:$W$333,15,0)&amp;"")))</f>
        <v>Describe the tools and technical controls implemented to secure remote access.</v>
      </c>
      <c r="F79" s="220" t="str">
        <f>VLOOKUP($A79,'Institution Evaluation'!$A$56:$E$346,5,0)&amp;""</f>
        <v/>
      </c>
      <c r="I79" s="44"/>
      <c r="J79" s="44"/>
    </row>
    <row r="80" spans="1:10" s="1" customFormat="1" ht="60" customHeight="1">
      <c r="A80" s="25" t="s">
        <v>356</v>
      </c>
      <c r="B80" s="24" t="str">
        <f>VLOOKUP($A80,Questions!$A$2:$W$333,2,0)</f>
        <v>Are your remote actions and changes logged or otherwise visible to the campus? (IF YES to OPAP-06)</v>
      </c>
      <c r="C80" s="28" t="s">
        <v>27</v>
      </c>
      <c r="D80" s="340" t="s">
        <v>357</v>
      </c>
      <c r="E80" s="186" t="str">
        <f>IF($C$21="No",'Auto Responses'!$A$9,IF($C80="Yes",VLOOKUP($A80,Questions!$A$2:$W$333,17,0)&amp;"",IF($C80="No",VLOOKUP($A80,Questions!$A$2:$W$333,16,0)&amp;"",VLOOKUP($A80,Questions!$A$2:$W$333,15,0)&amp;"")))</f>
        <v>Describe how these logs are made available.</v>
      </c>
      <c r="F80" s="220" t="str">
        <f>VLOOKUP($A80,'Institution Evaluation'!$A$56:$E$346,5,0)&amp;""</f>
        <v/>
      </c>
      <c r="I80" s="44"/>
      <c r="J80" s="44"/>
    </row>
    <row r="81" spans="1:12" s="1" customFormat="1" ht="47.25" customHeight="1">
      <c r="A81" s="25" t="s">
        <v>358</v>
      </c>
      <c r="B81" s="24" t="str">
        <f>VLOOKUP($A81,Questions!$A$2:$W$333,2,0)</f>
        <v>If you maintain remote access to the system, will you handle data in a FERPA-compliant manner?</v>
      </c>
      <c r="C81" s="28" t="s">
        <v>27</v>
      </c>
      <c r="D81" s="26"/>
      <c r="E81" s="186" t="str">
        <f>IF($C$21="No",'Auto Responses'!$A$9,IF($C81="Yes",VLOOKUP($A81,Questions!$A$2:$W$333,17,0)&amp;"",IF($C81="No",VLOOKUP($A81,Questions!$A$2:$W$333,16,0)&amp;"",VLOOKUP($A81,Questions!$A$2:$W$333,15,0)&amp;"")))</f>
        <v>Describe how FERPA compliance is integrated into your process and procedures.</v>
      </c>
      <c r="F81" s="220" t="str">
        <f>VLOOKUP($A81,'Institution Evaluation'!$A$56:$E$346,5,0)&amp;""</f>
        <v/>
      </c>
      <c r="I81" s="44"/>
      <c r="J81" s="44"/>
    </row>
    <row r="82" spans="1:12" s="1" customFormat="1" ht="43.5" customHeight="1">
      <c r="A82" s="25" t="s">
        <v>359</v>
      </c>
      <c r="B82" s="24" t="str">
        <f>VLOOKUP($A82,Questions!$A$2:$W$333,2,0)</f>
        <v>Do you support campus status monitoring through SNMPv3 or other means?</v>
      </c>
      <c r="C82" s="28" t="s">
        <v>27</v>
      </c>
      <c r="D82" s="26" t="s">
        <v>360</v>
      </c>
      <c r="E82" s="186" t="str">
        <f>IF($C$21="No",'Auto Responses'!$A$9,IF($C82="Yes",VLOOKUP($A82,Questions!$A$2:$W$333,17,0)&amp;"",IF($C82="No",VLOOKUP($A82,Questions!$A$2:$W$333,16,0)&amp;"",VLOOKUP($A82,Questions!$A$2:$W$333,15,0)&amp;"")))</f>
        <v>Please describe your monitoring support.</v>
      </c>
      <c r="F82" s="220" t="str">
        <f>VLOOKUP($A82,'Institution Evaluation'!$A$56:$E$346,5,0)&amp;""</f>
        <v/>
      </c>
      <c r="I82" s="44"/>
      <c r="J82" s="44"/>
    </row>
    <row r="83" spans="1:12" s="1" customFormat="1" ht="42" customHeight="1">
      <c r="A83" s="25" t="s">
        <v>361</v>
      </c>
      <c r="B83" s="24" t="str">
        <f>VLOOKUP($A83,Questions!$A$2:$W$333,2,0)</f>
        <v>Describe or provide a reference to any other safeguards used to monitor for malicious activity.</v>
      </c>
      <c r="C83" s="85"/>
      <c r="D83" s="340" t="s">
        <v>362</v>
      </c>
      <c r="E83" s="186" t="str">
        <f>IF($C$21="No",'Auto Responses'!$A$9,IF($C83="Yes",VLOOKUP($A83,Questions!$A$2:$W$333,17,0)&amp;"",IF($C83="No",VLOOKUP($A83,Questions!$A$2:$W$333,16,0)&amp;"",VLOOKUP($A83,Questions!$A$2:$W$333,15,0)&amp;"")))</f>
        <v>Please detail your monitoring strategy</v>
      </c>
      <c r="F83" s="220" t="str">
        <f>VLOOKUP($A83,'Institution Evaluation'!$A$56:$E$346,5,0)&amp;""</f>
        <v/>
      </c>
      <c r="I83" s="44"/>
      <c r="J83" s="44"/>
    </row>
    <row r="84" spans="1:12" s="1" customFormat="1" ht="54" customHeight="1">
      <c r="A84" s="25" t="s">
        <v>363</v>
      </c>
      <c r="B84" s="24" t="str">
        <f>VLOOKUP($A84,Questions!$A$2:$W$333,2,0)</f>
        <v>Describe how long your organization has conducted business in this area.</v>
      </c>
      <c r="C84" s="85"/>
      <c r="D84" s="340" t="s">
        <v>364</v>
      </c>
      <c r="E84" s="186" t="str">
        <f>IF($C$21="No",'Auto Responses'!$A$9,IF($C84="Yes",VLOOKUP($A84,Questions!$A$2:$W$333,17,0)&amp;"",IF($C84="No",VLOOKUP($A84,Questions!$A$2:$W$333,16,0)&amp;"",VLOOKUP($A84,Questions!$A$2:$W$333,15,0)&amp;"")))</f>
        <v>Include the number of years and in what capacity.</v>
      </c>
      <c r="F84" s="220" t="str">
        <f>VLOOKUP($A84,'Institution Evaluation'!$A$56:$E$346,5,0)&amp;""</f>
        <v/>
      </c>
      <c r="I84" s="44"/>
      <c r="J84" s="44"/>
    </row>
    <row r="85" spans="1:12" s="1" customFormat="1" ht="159.6" customHeight="1">
      <c r="A85" s="25" t="s">
        <v>365</v>
      </c>
      <c r="B85" s="24" t="str">
        <f>VLOOKUP($A85,Questions!$A$2:$W$333,2,0)</f>
        <v>Do you have existing higher education customers?</v>
      </c>
      <c r="C85" s="28" t="s">
        <v>43</v>
      </c>
      <c r="D85" s="340" t="s">
        <v>366</v>
      </c>
      <c r="E85" s="186" t="str">
        <f>IF($C$21="No",'Auto Responses'!$A$9,IF($C85="Yes",VLOOKUP($A85,Questions!$A$2:$W$333,17,0)&amp;"",IF($C85="No",VLOOKUP($A85,Questions!$A$2:$W$333,16,0)&amp;"",VLOOKUP($A85,Questions!$A$2:$W$333,15,0)&amp;"")))</f>
        <v>State your primary industry.</v>
      </c>
      <c r="F85" s="220" t="str">
        <f>VLOOKUP($A85,'Institution Evaluation'!$A$56:$E$346,5,0)&amp;""</f>
        <v/>
      </c>
      <c r="G85" s="268" t="s">
        <v>133</v>
      </c>
      <c r="I85" s="44"/>
      <c r="J85" s="44"/>
    </row>
    <row r="86" spans="1:12" s="1" customFormat="1" ht="36.75" customHeight="1">
      <c r="A86" s="300" t="s">
        <v>48</v>
      </c>
      <c r="C86" s="14"/>
      <c r="D86" s="15"/>
      <c r="E86" s="16"/>
      <c r="I86" s="44"/>
      <c r="J86" s="44"/>
    </row>
    <row r="87" spans="1:12" ht="15" hidden="1" customHeight="1">
      <c r="A87" s="1"/>
      <c r="B87" s="14"/>
      <c r="C87" s="88"/>
      <c r="D87" s="16"/>
      <c r="E87" s="1"/>
      <c r="H87" s="44"/>
      <c r="I87" s="1"/>
      <c r="J87" s="1"/>
      <c r="L87"/>
    </row>
    <row r="88" spans="1:12" ht="0" hidden="1" customHeight="1">
      <c r="A88" s="25" t="e">
        <f>#REF!</f>
        <v>#REF!</v>
      </c>
    </row>
    <row r="89" spans="1:12" ht="0" hidden="1" customHeight="1">
      <c r="A89" s="25" t="e">
        <f>#REF!</f>
        <v>#REF!</v>
      </c>
    </row>
    <row r="90" spans="1:12" ht="0" hidden="1" customHeight="1">
      <c r="A90" s="25" t="e">
        <f>#REF!</f>
        <v>#REF!</v>
      </c>
    </row>
    <row r="91" spans="1:12" ht="0" hidden="1" customHeight="1">
      <c r="A91" s="25" t="e">
        <f>#REF!</f>
        <v>#REF!</v>
      </c>
    </row>
    <row r="92" spans="1:12" ht="0" hidden="1" customHeight="1">
      <c r="A92" s="25" t="e">
        <f>#REF!</f>
        <v>#REF!</v>
      </c>
    </row>
    <row r="93" spans="1:12" ht="0" hidden="1" customHeight="1">
      <c r="A93" s="25" t="e">
        <f>#REF!</f>
        <v>#REF!</v>
      </c>
    </row>
    <row r="94" spans="1:12" ht="0" hidden="1" customHeight="1">
      <c r="A94" s="25" t="e">
        <f>#REF!</f>
        <v>#REF!</v>
      </c>
    </row>
  </sheetData>
  <dataValidations count="3">
    <dataValidation allowBlank="1" showInputMessage="1" showErrorMessage="1" promptTitle="Warning!" prompt="The HECVAT is built using a number of complex formulas. Editing this cell can break the functionality of the tool. " sqref="A86:B86 E17:F85 C22:D22 C17:D17 C4:F12 C2 D2:F3 C32:D32 C62:D62 C75:D75 B2:B85 A3:A85" xr:uid="{A2581C39-9085-48B1-A01A-98689938B231}"/>
    <dataValidation allowBlank="1" showInputMessage="1" showErrorMessage="1" prompt="This cell should be left blank. Input your answer in column C." sqref="D83:D84 D55 D74"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 ref="D78" r:id="rId2" xr:uid="{26212469-A91E-4A52-A5B1-6EA58710EA12}"/>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8E39B49-FDFC-4B06-A569-4463DA1A706A}">
          <x14:formula1>
            <xm:f>'Auto Responses'!$J$3:$J$4</xm:f>
          </x14:formula1>
          <xm:sqref>C23:C31 C85 C76:C82 C33:C54 C56:C61 C63:C73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4" zoomScale="80" zoomScaleNormal="80" workbookViewId="0">
      <selection activeCell="D30" sqref="D30"/>
    </sheetView>
  </sheetViews>
  <sheetFormatPr defaultColWidth="0" defaultRowHeight="0" customHeight="1" zeroHeight="1"/>
  <cols>
    <col min="1" max="1" width="8.296875" customWidth="1"/>
    <col min="2" max="2" width="55.09765625" style="1" customWidth="1"/>
    <col min="3" max="3" width="18.8984375" style="14" customWidth="1"/>
    <col min="4" max="4" width="37.796875" style="15" customWidth="1"/>
    <col min="5" max="5" width="32" style="16" customWidth="1"/>
    <col min="6" max="6" width="30.69921875" style="217" customWidth="1"/>
    <col min="7" max="7" width="18.09765625" style="1" customWidth="1"/>
    <col min="8" max="8" width="18.09765625" style="1" hidden="1" customWidth="1"/>
    <col min="9" max="10" width="18.09765625" style="44" hidden="1" customWidth="1"/>
    <col min="11" max="11" width="4.5" style="1" hidden="1" customWidth="1"/>
    <col min="12" max="12" width="6.59765625" style="1" hidden="1" customWidth="1"/>
    <col min="13" max="16384" width="6.59765625" hidden="1"/>
  </cols>
  <sheetData>
    <row r="1" spans="1:10" ht="0" hidden="1" customHeight="1">
      <c r="A1" t="s">
        <v>0</v>
      </c>
    </row>
    <row r="2" spans="1:10" ht="36" customHeight="1">
      <c r="A2" s="187" t="s">
        <v>367</v>
      </c>
      <c r="B2" s="187"/>
      <c r="C2" s="188"/>
      <c r="D2" s="187"/>
      <c r="E2" s="189"/>
      <c r="F2" s="216" t="str">
        <f>'Auto Responses'!$A$36</f>
        <v>Version 4.02</v>
      </c>
      <c r="J2" s="1"/>
    </row>
    <row r="3" spans="1:10" s="1" customFormat="1" ht="29.1" customHeight="1">
      <c r="A3" s="46" t="s">
        <v>2</v>
      </c>
      <c r="B3" s="47"/>
      <c r="C3" s="83">
        <f>'START HERE'!$C$3</f>
        <v>0</v>
      </c>
      <c r="D3" s="45"/>
      <c r="E3" s="45"/>
      <c r="F3" s="67"/>
      <c r="I3" s="44"/>
    </row>
    <row r="4" spans="1:10" s="1" customFormat="1" ht="36" customHeight="1">
      <c r="A4" s="17" t="s">
        <v>3</v>
      </c>
      <c r="B4" s="18"/>
      <c r="C4" s="19"/>
      <c r="D4" s="20"/>
      <c r="E4" s="21"/>
      <c r="F4" s="21"/>
      <c r="I4" s="44"/>
    </row>
    <row r="5" spans="1:10" s="1" customFormat="1" ht="19.5" customHeight="1">
      <c r="A5" s="57" t="str">
        <f>HLOOKUP($A$4,'Auto Responses'!$D$2:$D$8,2,0)&amp;""</f>
        <v>1. Complete the "Start Here" tab and review the "Required Questions" guidance to find the other sections are required for your product or service.</v>
      </c>
      <c r="B5" s="22"/>
      <c r="C5" s="84"/>
      <c r="D5" s="22"/>
      <c r="E5" s="22"/>
      <c r="F5" s="292"/>
      <c r="I5" s="44"/>
    </row>
    <row r="6" spans="1:10" s="1" customFormat="1" ht="19.5" customHeight="1">
      <c r="A6" s="57" t="str">
        <f>HLOOKUP($A$4,'Auto Responses'!$D$2:$D$8,3,0)&amp;""</f>
        <v>2. Complete the "Organization" tab and the applicable questions in each of the next 5 tabs (Product through Privacy) that apply, based on your answers to the "Required Questions."</v>
      </c>
      <c r="B6" s="22"/>
      <c r="C6" s="84"/>
      <c r="D6" s="22"/>
      <c r="E6" s="22"/>
      <c r="F6" s="293"/>
      <c r="I6" s="44"/>
    </row>
    <row r="7" spans="1:10" s="1" customFormat="1" ht="19.5" customHeight="1">
      <c r="A7" s="57" t="str">
        <f>HLOOKUP($A$4,'Auto Responses'!$D$2:$D$8,4,0)&amp;""</f>
        <v xml:space="preserve">3. Guidance in column E may change based on your answers to prompt details in "Additional Information." If leaving an answer blank, you must also state why in "Additional Information". </v>
      </c>
      <c r="B7" s="22"/>
      <c r="C7" s="84"/>
      <c r="D7" s="22"/>
      <c r="E7" s="22"/>
      <c r="F7" s="293"/>
      <c r="I7" s="44"/>
    </row>
    <row r="8" spans="1:10" s="1" customFormat="1" ht="19.5" customHeight="1">
      <c r="A8" s="57" t="str">
        <f>HLOOKUP($A$4,'Auto Responses'!$D$2:$D$8,5,0)&amp;""</f>
        <v>4. DO NOT complete any fields in the "Evaluation" sheets or the "Analyst Notes" column.</v>
      </c>
      <c r="B8" s="22"/>
      <c r="C8" s="84"/>
      <c r="D8" s="22"/>
      <c r="E8" s="22"/>
      <c r="F8" s="293"/>
      <c r="I8" s="44"/>
    </row>
    <row r="9" spans="1:10" s="1" customFormat="1" ht="19.5" customHeight="1">
      <c r="A9" s="57" t="str">
        <f>HLOOKUP($A$4,'Auto Responses'!$D$2:$D$8,6,0)&amp;""</f>
        <v>5. Return the completed file to institutions.</v>
      </c>
      <c r="B9" s="22"/>
      <c r="C9" s="84"/>
      <c r="D9" s="22"/>
      <c r="E9" s="22"/>
      <c r="F9" s="293"/>
      <c r="I9" s="44"/>
    </row>
    <row r="10" spans="1:10" s="1" customFormat="1" ht="19.5" customHeight="1">
      <c r="A10" s="278" t="str">
        <f>HLOOKUP($A$4,'Auto Responses'!$D$2:$D$8,7,0)&amp;""</f>
        <v>* Denotes critical questions. Critical questions are those deemed most important to institutions by higher education volunteers.</v>
      </c>
      <c r="B10" s="22"/>
      <c r="C10" s="84"/>
      <c r="D10" s="22"/>
      <c r="E10" s="22"/>
      <c r="F10" s="293"/>
      <c r="I10" s="44"/>
    </row>
    <row r="11" spans="1:10" s="1" customFormat="1" ht="19.5" customHeight="1">
      <c r="A11" s="277" t="str">
        <f>HLOOKUP($A$4,'Auto Responses'!$D$2:$D$9,8,0)&amp;""</f>
        <v>For full instructions, please visit educause.edu/HECVAT</v>
      </c>
      <c r="B11" s="22"/>
      <c r="C11" s="84"/>
      <c r="D11" s="22"/>
      <c r="E11" s="22"/>
      <c r="F11" s="294"/>
      <c r="I11" s="44"/>
    </row>
    <row r="12" spans="1:10" s="1" customFormat="1" ht="36" customHeight="1">
      <c r="A12" s="80" t="str">
        <f>VLOOKUP(LEFT($A13,4),'Auto Responses'!$N$4:$O$38,2,0)&amp;""</f>
        <v xml:space="preserve"> General Information</v>
      </c>
      <c r="B12" s="18"/>
      <c r="C12" s="19" t="s">
        <v>22</v>
      </c>
      <c r="D12" s="31"/>
      <c r="E12" s="23"/>
      <c r="F12" s="23"/>
      <c r="I12" s="44"/>
      <c r="J12" s="44"/>
    </row>
    <row r="13" spans="1:10" s="1" customFormat="1" ht="22.35" customHeight="1">
      <c r="A13" s="25" t="s">
        <v>4</v>
      </c>
      <c r="B13" s="27" t="str">
        <f>VLOOKUP($A13,Questions!$A$2:$W$333,2,0)&amp;""</f>
        <v>Solution Provider Name</v>
      </c>
      <c r="C13" s="93" t="str">
        <f>VLOOKUP($A13,'START HERE'!$A$13:$C$21,3,0)&amp;""</f>
        <v>Optimal Solutions Group, LLC</v>
      </c>
      <c r="D13" s="41"/>
      <c r="E13" s="41"/>
      <c r="F13" s="67"/>
      <c r="I13" s="44"/>
      <c r="J13" s="44"/>
    </row>
    <row r="14" spans="1:10" s="1" customFormat="1" ht="22.35" customHeight="1">
      <c r="A14" s="25" t="s">
        <v>6</v>
      </c>
      <c r="B14" s="27" t="str">
        <f>VLOOKUP($A14,Questions!$A$2:$W$333,2,0)&amp;""</f>
        <v>Solution Name</v>
      </c>
      <c r="C14" s="93" t="str">
        <f>VLOOKUP($A14,'START HERE'!$A$13:$C$21,3,0)&amp;""</f>
        <v>Revelo Software, iAccessible Product</v>
      </c>
      <c r="D14" s="41"/>
      <c r="E14" s="41"/>
      <c r="F14" s="67"/>
      <c r="I14" s="44"/>
      <c r="J14" s="44"/>
    </row>
    <row r="15" spans="1:10" s="1" customFormat="1" ht="22.35" customHeight="1">
      <c r="A15" s="25" t="s">
        <v>8</v>
      </c>
      <c r="B15" s="27" t="str">
        <f>VLOOKUP($A15,Questions!$A$2:$W$333,2,0)&amp;""</f>
        <v>Solution Description</v>
      </c>
      <c r="C15" s="93" t="str">
        <f>VLOOKUP($A15,'START HERE'!$A$13:$C$21,3,0)&amp;""</f>
        <v>Enterprise website accessibility and usability testing and reporting Software-as-a-Service</v>
      </c>
      <c r="D15" s="41"/>
      <c r="E15" s="41"/>
      <c r="F15" s="67"/>
      <c r="I15" s="44"/>
      <c r="J15" s="44"/>
    </row>
    <row r="16" spans="1:10" s="1" customFormat="1" ht="22.35" customHeight="1" thickBot="1">
      <c r="A16" s="25" t="s">
        <v>18</v>
      </c>
      <c r="B16" s="27" t="str">
        <f>VLOOKUP($A16,Questions!$A$2:$W$333,2,0)&amp;""</f>
        <v>Country of Company Headquarters</v>
      </c>
      <c r="C16" s="93" t="str">
        <f>VLOOKUP($A16,'START HERE'!$A$13:$C$21,3,0)&amp;""</f>
        <v>United States of America</v>
      </c>
      <c r="D16" s="41"/>
      <c r="E16" s="41"/>
      <c r="F16" s="67"/>
      <c r="I16" s="44"/>
      <c r="J16" s="44"/>
    </row>
    <row r="17" spans="1:10" s="1" customFormat="1" ht="37.35" customHeight="1" thickBot="1">
      <c r="A17" s="80" t="str">
        <f>VLOOKUP(LEFT($A18,4),'Auto Responses'!$N$4:$O$38,2,0)&amp;""</f>
        <v xml:space="preserve"> Required Questions</v>
      </c>
      <c r="B17" s="30"/>
      <c r="C17" s="19" t="s">
        <v>22</v>
      </c>
      <c r="D17" s="40" t="s">
        <v>23</v>
      </c>
      <c r="E17" s="40" t="s">
        <v>24</v>
      </c>
      <c r="F17" s="222" t="s">
        <v>25</v>
      </c>
      <c r="I17" s="44"/>
      <c r="J17" s="44"/>
    </row>
    <row r="18" spans="1:10" s="1" customFormat="1" ht="38.25" customHeight="1" thickBot="1">
      <c r="A18" s="25" t="s">
        <v>40</v>
      </c>
      <c r="B18" s="24" t="str">
        <f>VLOOKUP($A18,Questions!$A$2:$W$333,2,0)</f>
        <v>Does your solution have AI features, or are there plans to implement AI features in the next 12 months?</v>
      </c>
      <c r="C18" s="89" t="str">
        <f>VLOOKUP($A18,'START HERE'!$A$23:$F$36,3,0)&amp;""</f>
        <v>Yes</v>
      </c>
      <c r="D18" s="51" t="str">
        <f>VLOOKUP($A18,'START HERE'!$A$23:$F$36,4,0)&amp;""</f>
        <v/>
      </c>
      <c r="E18" s="186" t="str">
        <f>IF($C18="Yes",VLOOKUP($A18,Questions!$A$2:$W$333,17,0)&amp;"",IF($C18="No",VLOOKUP($A18,Questions!$A$2:$W$333,16,0)&amp;"",VLOOKUP($A18,Questions!$A$2:$W$333,15,0)&amp;""))</f>
        <v>DO complete the Artificial Intelligence (AI) worksheet</v>
      </c>
      <c r="F18" s="221" t="str">
        <f>VLOOKUP($A18,'Institution Evaluation'!$A$56:$E$346,5,0)&amp;""</f>
        <v/>
      </c>
      <c r="G18" s="268" t="s">
        <v>133</v>
      </c>
      <c r="I18" s="44"/>
      <c r="J18" s="44"/>
    </row>
    <row r="19" spans="1:10" s="1" customFormat="1" ht="37.35" customHeight="1" thickBot="1">
      <c r="A19" s="80" t="str">
        <f>VLOOKUP(LEFT($A20,4),'Auto Responses'!$N$4:$O$38,2,0)&amp;""</f>
        <v xml:space="preserve"> AI Qualifying Questions</v>
      </c>
      <c r="B19" s="30"/>
      <c r="C19" s="19" t="s">
        <v>22</v>
      </c>
      <c r="D19" s="40" t="s">
        <v>23</v>
      </c>
      <c r="E19" s="40" t="s">
        <v>24</v>
      </c>
      <c r="F19" s="222" t="s">
        <v>25</v>
      </c>
      <c r="I19" s="44"/>
      <c r="J19" s="44"/>
    </row>
    <row r="20" spans="1:10" s="1" customFormat="1" ht="38.25" customHeight="1">
      <c r="A20" s="25" t="s">
        <v>368</v>
      </c>
      <c r="B20" s="24" t="str">
        <f>VLOOKUP($A20,Questions!$A$2:$W$333,2,0)</f>
        <v>Does your solution leverage machine learning (ML) or do you plan to do so in the next 12 months?</v>
      </c>
      <c r="C20" s="28" t="s">
        <v>27</v>
      </c>
      <c r="D20" s="50" t="s">
        <v>369</v>
      </c>
      <c r="E20" s="186" t="str">
        <f>IF($C$18="No",'Auto Responses'!$A$6,IF($C20="Yes",VLOOKUP($A20,Questions!$A$2:$W$333,17,0)&amp;"",IF($C20="No",VLOOKUP($A20,Questions!$A$2:$W$333,16,0)&amp;"",VLOOKUP($A20,Questions!$A$2:$W$333,15,0)&amp;"")))</f>
        <v/>
      </c>
      <c r="F20" s="221" t="str">
        <f>VLOOKUP($A20,'Institution Evaluation'!$A$56:$E$346,5,0)&amp;""</f>
        <v/>
      </c>
      <c r="I20" s="44"/>
      <c r="J20" s="44"/>
    </row>
    <row r="21" spans="1:10" s="1" customFormat="1" ht="45.75" customHeight="1" thickBot="1">
      <c r="A21" s="25" t="s">
        <v>370</v>
      </c>
      <c r="B21" s="24" t="str">
        <f>VLOOKUP($A21,Questions!$A$2:$W$333,2,0)</f>
        <v>Does your solution leverage a large language model (LLM) or do you plan to do so in the next 12 months?</v>
      </c>
      <c r="C21" s="28" t="s">
        <v>27</v>
      </c>
      <c r="D21" s="50"/>
      <c r="E21" s="186" t="str">
        <f>IF($C$18="No",'Auto Responses'!$A$6,IF($C21="Yes",VLOOKUP($A21,Questions!$A$2:$W$333,17,0)&amp;"",IF($C21="No",VLOOKUP($A21,Questions!$A$2:$W$333,16,0)&amp;"",VLOOKUP($A21,Questions!$A$2:$W$333,15,0)&amp;"")))</f>
        <v/>
      </c>
      <c r="F21" s="221" t="str">
        <f>VLOOKUP($A21,'Institution Evaluation'!$A$56:$E$346,5,0)&amp;""</f>
        <v/>
      </c>
      <c r="G21" s="268" t="s">
        <v>133</v>
      </c>
      <c r="I21" s="44"/>
      <c r="J21" s="44"/>
    </row>
    <row r="22" spans="1:10" s="1" customFormat="1" ht="37.35" customHeight="1" thickBot="1">
      <c r="A22" s="80" t="str">
        <f>VLOOKUP(LEFT($A23,4),'Auto Responses'!$N$4:$O$38,2,0)&amp;""</f>
        <v xml:space="preserve"> General AI Questions</v>
      </c>
      <c r="B22" s="30"/>
      <c r="C22" s="19" t="s">
        <v>22</v>
      </c>
      <c r="D22" s="40" t="s">
        <v>23</v>
      </c>
      <c r="E22" s="40" t="s">
        <v>24</v>
      </c>
      <c r="F22" s="222" t="s">
        <v>25</v>
      </c>
      <c r="I22" s="44"/>
      <c r="J22" s="44"/>
    </row>
    <row r="23" spans="1:10" s="1" customFormat="1" ht="48" customHeight="1">
      <c r="A23" s="25" t="s">
        <v>371</v>
      </c>
      <c r="B23" s="24" t="str">
        <f>VLOOKUP($A23,Questions!$A$2:$W$333,2,0)</f>
        <v>Does your solution have an AI risk model when developing or implementing your solution's AI model?*</v>
      </c>
      <c r="C23" s="28" t="s">
        <v>27</v>
      </c>
      <c r="D23" s="50" t="s">
        <v>372</v>
      </c>
      <c r="E23" s="186" t="str">
        <f>IF($C$18="No",'Auto Responses'!$A$6,IF($C23="Yes",VLOOKUP($A23,Questions!$A$2:$W$333,17,0)&amp;"",IF($C23="No",VLOOKUP($A23,Questions!$A$2:$W$333,16,0)&amp;"",VLOOKUP($A23,Questions!$A$2:$W$333,15,0)&amp;"")))</f>
        <v/>
      </c>
      <c r="F23" s="221" t="str">
        <f>VLOOKUP($A23,'Institution Evaluation'!$A$56:$E$346,5,0)&amp;""</f>
        <v/>
      </c>
      <c r="I23" s="44"/>
      <c r="J23" s="44"/>
    </row>
    <row r="24" spans="1:10" s="1" customFormat="1" ht="38.25" customHeight="1">
      <c r="A24" s="25" t="s">
        <v>373</v>
      </c>
      <c r="B24" s="24" t="str">
        <f>VLOOKUP($A24,Questions!$A$2:$W$333,2,0)</f>
        <v>Can your solution's AI features be disabled by tenant and/or user?*</v>
      </c>
      <c r="C24" s="28" t="s">
        <v>27</v>
      </c>
      <c r="D24" s="50" t="s">
        <v>374</v>
      </c>
      <c r="E24" s="186" t="str">
        <f>IF($C$18="No",'Auto Responses'!$A$6,IF($C24="Yes",VLOOKUP($A24,Questions!$A$2:$W$333,17,0)&amp;"",IF($C24="No",VLOOKUP($A24,Questions!$A$2:$W$333,16,0)&amp;"",VLOOKUP($A24,Questions!$A$2:$W$333,15,0)&amp;"")))</f>
        <v/>
      </c>
      <c r="F24" s="221" t="str">
        <f>VLOOKUP($A24,'Institution Evaluation'!$A$56:$E$346,5,0)&amp;""</f>
        <v/>
      </c>
      <c r="I24" s="44"/>
      <c r="J24" s="44"/>
    </row>
    <row r="25" spans="1:10" s="1" customFormat="1" ht="46.5" customHeight="1">
      <c r="A25" s="25" t="s">
        <v>375</v>
      </c>
      <c r="B25" s="24" t="str">
        <f>VLOOKUP($A25,Questions!$A$2:$W$333,2,0)</f>
        <v>Have your staff completed responsible AI training?*</v>
      </c>
      <c r="C25" s="28" t="s">
        <v>27</v>
      </c>
      <c r="D25" s="50" t="s">
        <v>376</v>
      </c>
      <c r="E25" s="186" t="str">
        <f>IF($C$18="No",'Auto Responses'!$A$6,IF($C25="Yes",VLOOKUP($A25,Questions!$A$2:$W$333,17,0)&amp;"",IF($C25="No",VLOOKUP($A25,Questions!$A$2:$W$333,16,0)&amp;"",VLOOKUP($A25,Questions!$A$2:$W$333,15,0)&amp;"")))</f>
        <v/>
      </c>
      <c r="F25" s="221" t="str">
        <f>VLOOKUP($A25,'Institution Evaluation'!$A$56:$E$346,5,0)&amp;""</f>
        <v/>
      </c>
      <c r="I25" s="44"/>
      <c r="J25" s="44"/>
    </row>
    <row r="26" spans="1:10" s="1" customFormat="1" ht="69" customHeight="1">
      <c r="A26" s="25" t="s">
        <v>377</v>
      </c>
      <c r="B26" s="24" t="str">
        <f>VLOOKUP($A26,Questions!$A$2:$W$333,2,0)</f>
        <v>Please describe the capabilities of your solution's AI features.</v>
      </c>
      <c r="C26" s="94"/>
      <c r="D26" s="335" t="s">
        <v>378</v>
      </c>
      <c r="E26" s="186" t="str">
        <f>IF($C$18="No",'Auto Responses'!$A$6,IF($C26="Yes",VLOOKUP($A26,Questions!$A$2:$W$333,17,0)&amp;"",IF($C26="No",VLOOKUP($A26,Questions!$A$2:$W$333,16,0)&amp;"",VLOOKUP($A26,Questions!$A$2:$W$333,15,0)&amp;"")))</f>
        <v>Looking for the capabilities, use-case, goals, and benefits of the AI model or feature(s).</v>
      </c>
      <c r="F26" s="221" t="str">
        <f>VLOOKUP($A26,'Institution Evaluation'!$A$56:$E$346,5,0)&amp;""</f>
        <v/>
      </c>
      <c r="I26" s="44"/>
      <c r="J26" s="44"/>
    </row>
    <row r="27" spans="1:10" s="1" customFormat="1" ht="74.25" customHeight="1" thickBot="1">
      <c r="A27" s="25" t="s">
        <v>379</v>
      </c>
      <c r="B27" s="24" t="str">
        <f>VLOOKUP($A27,Questions!$A$2:$W$333,2,0)</f>
        <v>Does your solution support business rules to protect sensitive data from being ingested by the AI model?</v>
      </c>
      <c r="C27" s="28" t="s">
        <v>27</v>
      </c>
      <c r="D27" s="335" t="s">
        <v>380</v>
      </c>
      <c r="E27" s="186" t="str">
        <f>IF($C$18="No",'Auto Responses'!$A$6,IF($C27="Yes",VLOOKUP($A27,Questions!$A$2:$W$333,17,0)&amp;"",IF($C27="No",VLOOKUP($A27,Questions!$A$2:$W$333,16,0)&amp;"",VLOOKUP($A27,Questions!$A$2:$W$333,15,0)&amp;"")))</f>
        <v/>
      </c>
      <c r="F27" s="221" t="str">
        <f>VLOOKUP($A27,'Institution Evaluation'!$A$56:$E$346,5,0)&amp;""</f>
        <v/>
      </c>
      <c r="G27" s="268" t="s">
        <v>133</v>
      </c>
      <c r="I27" s="44"/>
      <c r="J27" s="44"/>
    </row>
    <row r="28" spans="1:10" s="1" customFormat="1" ht="37.35" customHeight="1" thickBot="1">
      <c r="A28" s="80" t="str">
        <f>VLOOKUP(LEFT($A29,4),'Auto Responses'!$N$4:$O$38,2,0)&amp;""</f>
        <v xml:space="preserve"> AI Policy</v>
      </c>
      <c r="B28" s="30"/>
      <c r="C28" s="19" t="s">
        <v>22</v>
      </c>
      <c r="D28" s="40" t="s">
        <v>23</v>
      </c>
      <c r="E28" s="40" t="s">
        <v>24</v>
      </c>
      <c r="F28" s="222" t="s">
        <v>25</v>
      </c>
      <c r="I28" s="44"/>
      <c r="J28" s="44"/>
    </row>
    <row r="29" spans="1:10" s="1" customFormat="1" ht="69" customHeight="1">
      <c r="A29" s="25" t="s">
        <v>381</v>
      </c>
      <c r="B29" s="338" t="str">
        <f>VLOOKUP($A29,Questions!$A$2:$W$333,2,0)</f>
        <v>Are your AI developer's policies, processes, procedures, and practices across the organization related to the mapping, measuring, and managing of AI risks conspicuously posted, unambiguous, and implemented effectively?*</v>
      </c>
      <c r="C29" s="28" t="s">
        <v>27</v>
      </c>
      <c r="D29" s="50" t="s">
        <v>382</v>
      </c>
      <c r="E29" s="186" t="str">
        <f>IF($C$18="No",'Auto Responses'!$A$6,IF($C29="Yes",VLOOKUP($A29,Questions!$A$2:$W$333,17,0)&amp;"",IF($C29="No",VLOOKUP($A29,Questions!$A$2:$W$333,16,0)&amp;"",VLOOKUP($A29,Questions!$A$2:$W$333,15,0)&amp;"")))</f>
        <v/>
      </c>
      <c r="F29" s="221" t="str">
        <f>VLOOKUP($A29,'Institution Evaluation'!$A$56:$E$346,5,0)&amp;""</f>
        <v/>
      </c>
      <c r="I29" s="44"/>
      <c r="J29" s="44"/>
    </row>
    <row r="30" spans="1:10" s="1" customFormat="1" ht="61.5" customHeight="1">
      <c r="A30" s="25" t="s">
        <v>383</v>
      </c>
      <c r="B30" s="338" t="str">
        <f>VLOOKUP($A30,Questions!$A$2:$W$333,2,0)</f>
        <v>Have you identified and measured AI risks?*</v>
      </c>
      <c r="C30" s="28" t="s">
        <v>27</v>
      </c>
      <c r="D30" s="342" t="s">
        <v>384</v>
      </c>
      <c r="E30" s="186" t="str">
        <f>IF($C$18="No",'Auto Responses'!$A$6,IF($C30="Yes",VLOOKUP($A30,Questions!$A$2:$W$333,17,0)&amp;"",IF($C30="No",VLOOKUP($A30,Questions!$A$2:$W$333,16,0)&amp;"",VLOOKUP($A30,Questions!$A$2:$W$333,15,0)&amp;"")))</f>
        <v/>
      </c>
      <c r="F30" s="221" t="str">
        <f>VLOOKUP($A30,'Institution Evaluation'!$A$56:$E$346,5,0)&amp;""</f>
        <v/>
      </c>
      <c r="I30" s="44"/>
      <c r="J30" s="44"/>
    </row>
    <row r="31" spans="1:10" s="1" customFormat="1" ht="111" customHeight="1">
      <c r="A31" s="25" t="s">
        <v>385</v>
      </c>
      <c r="B31" s="24" t="str">
        <f>VLOOKUP($A31,Questions!$A$2:$W$333,2,0)</f>
        <v>In the event of an incident, can your solution's AI features be disabled in a timely manner?*</v>
      </c>
      <c r="C31" s="28" t="s">
        <v>27</v>
      </c>
      <c r="D31" s="50"/>
      <c r="E31" s="186" t="str">
        <f>IF($C$18="No",'Auto Responses'!$A$6,IF($C31="Yes",VLOOKUP($A31,Questions!$A$2:$W$333,17,0)&amp;"",IF($C31="No",VLOOKUP($A31,Questions!$A$2:$W$333,16,0)&amp;"",VLOOKUP($A31,Questions!$A$2:$W$333,15,0)&amp;"")))</f>
        <v/>
      </c>
      <c r="F31" s="221" t="str">
        <f>VLOOKUP($A31,'Institution Evaluation'!$A$56:$E$346,5,0)&amp;""</f>
        <v/>
      </c>
      <c r="I31" s="44"/>
      <c r="J31" s="44"/>
    </row>
    <row r="32" spans="1:10" s="1" customFormat="1" ht="99.75" customHeight="1">
      <c r="A32" s="25" t="s">
        <v>386</v>
      </c>
      <c r="B32" s="24" t="str">
        <f>VLOOKUP($A32,Questions!$A$2:$W$333,2,0)</f>
        <v>If disabled because of an incident, can your solution's AI features be re-enabled in a timely manner?*</v>
      </c>
      <c r="C32" s="28" t="s">
        <v>27</v>
      </c>
      <c r="D32" s="50"/>
      <c r="E32" s="186" t="str">
        <f>IF($C$18="No",'Auto Responses'!$A$6,IF($C$31="No",'Auto Responses'!$A$27,IF($C32="Yes",VLOOKUP($A32,Questions!$A$2:$W$333,17,0)&amp;"",IF($C32="No",VLOOKUP($A32,Questions!$A$2:$W$333,16,0)&amp;"",VLOOKUP($A32,Questions!$A$2:$W$333,15,0)&amp;""))))</f>
        <v/>
      </c>
      <c r="F32" s="221" t="str">
        <f>VLOOKUP($A32,'Institution Evaluation'!$A$56:$E$346,5,0)&amp;""</f>
        <v/>
      </c>
      <c r="I32" s="44"/>
      <c r="J32" s="44"/>
    </row>
    <row r="33" spans="1:10" s="1" customFormat="1" ht="105" customHeight="1" thickBot="1">
      <c r="A33" s="25" t="s">
        <v>387</v>
      </c>
      <c r="B33" s="24" t="str">
        <f>VLOOKUP($A33,Questions!$A$2:$W$333,2,0)</f>
        <v>Do you have documented technical and procedural processes to address potential negative impacts of AI as described by the AI Risk Management Framework (RMF)?</v>
      </c>
      <c r="C33" s="28" t="s">
        <v>27</v>
      </c>
      <c r="D33" s="50"/>
      <c r="E33" s="186" t="str">
        <f>IF($C$18="No",'Auto Responses'!$A$6,IF($C33="Yes",VLOOKUP($A33,Questions!$A$2:$W$333,17,0)&amp;"",IF($C33="No",VLOOKUP($A33,Questions!$A$2:$W$333,16,0)&amp;"",VLOOKUP($A33,Questions!$A$2:$W$333,15,0)&amp;"")))</f>
        <v/>
      </c>
      <c r="F33" s="221" t="str">
        <f>VLOOKUP($A33,'Institution Evaluation'!$A$56:$E$346,5,0)&amp;""</f>
        <v/>
      </c>
      <c r="G33" s="268" t="s">
        <v>133</v>
      </c>
      <c r="I33" s="44"/>
      <c r="J33" s="44"/>
    </row>
    <row r="34" spans="1:10" s="1" customFormat="1" ht="37.35" customHeight="1" thickBot="1">
      <c r="A34" s="80" t="str">
        <f>VLOOKUP(LEFT($A35,4),'Auto Responses'!$N$4:$O$38,2,0)&amp;""</f>
        <v xml:space="preserve"> AI Data Security</v>
      </c>
      <c r="B34" s="30"/>
      <c r="C34" s="19" t="s">
        <v>22</v>
      </c>
      <c r="D34" s="40" t="s">
        <v>23</v>
      </c>
      <c r="E34" s="40" t="s">
        <v>24</v>
      </c>
      <c r="F34" s="222" t="s">
        <v>25</v>
      </c>
      <c r="I34" s="44"/>
      <c r="J34" s="44"/>
    </row>
    <row r="35" spans="1:10" s="1" customFormat="1" ht="53.25" customHeight="1">
      <c r="A35" s="25" t="s">
        <v>388</v>
      </c>
      <c r="B35" s="24" t="str">
        <f>VLOOKUP($A35,Questions!$A$2:$W$333,2,0)</f>
        <v>If sensitive data is introduced to your solution's AI model, can the data be removed from the AI model by request?*</v>
      </c>
      <c r="C35" s="28" t="s">
        <v>27</v>
      </c>
      <c r="D35" s="50"/>
      <c r="E35" s="186" t="str">
        <f>IF($C$18="No",'Auto Responses'!$A$6,IF($C35="Yes",VLOOKUP($A35,Questions!$A$2:$W$333,17,0)&amp;"",IF($C35="No",VLOOKUP($A35,Questions!$A$2:$W$333,16,0)&amp;"",VLOOKUP($A35,Questions!$A$2:$W$333,15,0)&amp;"")))</f>
        <v/>
      </c>
      <c r="F35" s="221" t="str">
        <f>VLOOKUP($A35,'Institution Evaluation'!$A$56:$E$346,5,0)&amp;""</f>
        <v/>
      </c>
      <c r="I35" s="44"/>
      <c r="J35" s="44"/>
    </row>
    <row r="36" spans="1:10" s="1" customFormat="1" ht="54" customHeight="1">
      <c r="A36" s="25" t="s">
        <v>389</v>
      </c>
      <c r="B36" s="24" t="str">
        <f>VLOOKUP($A36,Questions!$A$2:$W$333,2,0)</f>
        <v>Is user input data used to influence your solution's AI model?*</v>
      </c>
      <c r="C36" s="28" t="s">
        <v>43</v>
      </c>
      <c r="D36" s="50" t="s">
        <v>390</v>
      </c>
      <c r="E36" s="186" t="str">
        <f>IF($C$18="No",'Auto Responses'!$A$6,IF($C36="Yes",VLOOKUP($A36,Questions!$A$2:$W$333,17,0)&amp;"",IF($C36="No",VLOOKUP($A36,Questions!$A$2:$W$333,16,0)&amp;"",VLOOKUP($A36,Questions!$A$2:$W$333,15,0)&amp;"")))</f>
        <v/>
      </c>
      <c r="F36" s="221" t="str">
        <f>VLOOKUP($A36,'Institution Evaluation'!$A$56:$E$346,5,0)&amp;""</f>
        <v/>
      </c>
      <c r="I36" s="44"/>
      <c r="J36" s="44"/>
    </row>
    <row r="37" spans="1:10" s="1" customFormat="1" ht="60" customHeight="1">
      <c r="A37" s="25" t="s">
        <v>391</v>
      </c>
      <c r="B37" s="24" t="str">
        <f>VLOOKUP($A37,Questions!$A$2:$W$333,2,0)</f>
        <v>Do you provide logging for your solution's AI feature(s) that includes user, date, and action taken?*</v>
      </c>
      <c r="C37" s="28" t="s">
        <v>27</v>
      </c>
      <c r="D37" s="50" t="s">
        <v>392</v>
      </c>
      <c r="E37" s="186" t="str">
        <f>IF($C$18="No",'Auto Responses'!$A$6,IF($C37="Yes",VLOOKUP($A37,Questions!$A$2:$W$333,17,0)&amp;"",IF($C37="No",VLOOKUP($A37,Questions!$A$2:$W$333,16,0)&amp;"",VLOOKUP($A37,Questions!$A$2:$W$333,15,0)&amp;"")))</f>
        <v/>
      </c>
      <c r="F37" s="221" t="str">
        <f>VLOOKUP($A37,'Institution Evaluation'!$A$56:$E$346,5,0)&amp;""</f>
        <v/>
      </c>
      <c r="I37" s="44"/>
      <c r="J37" s="44"/>
    </row>
    <row r="38" spans="1:10" s="1" customFormat="1" ht="60" customHeight="1">
      <c r="A38" s="25" t="s">
        <v>393</v>
      </c>
      <c r="B38" s="338" t="str">
        <f>VLOOKUP($A38,Questions!$A$2:$W$333,2,0)</f>
        <v>Please describe how you validate user inputs.</v>
      </c>
      <c r="C38" s="94"/>
      <c r="D38" s="50" t="s">
        <v>394</v>
      </c>
      <c r="E38" s="186" t="str">
        <f>IF($C$18="No",'Auto Responses'!$A$6,IF($C38="Yes",VLOOKUP($A38,Questions!$A$2:$W$333,17,0)&amp;"",IF($C38="No",VLOOKUP($A38,Questions!$A$2:$W$333,16,0)&amp;"",VLOOKUP($A38,Questions!$A$2:$W$333,15,0)&amp;"")))</f>
        <v>Looking for how the solution is checked for input anomalies, patterns, and malicious input rejection.</v>
      </c>
      <c r="F38" s="221" t="str">
        <f>VLOOKUP($A38,'Institution Evaluation'!$A$56:$E$346,5,0)&amp;""</f>
        <v/>
      </c>
      <c r="I38" s="44"/>
      <c r="J38" s="44"/>
    </row>
    <row r="39" spans="1:10" s="1" customFormat="1" ht="49.5" customHeight="1" thickBot="1">
      <c r="A39" s="25" t="s">
        <v>395</v>
      </c>
      <c r="B39" s="24" t="str">
        <f>VLOOKUP($A39,Questions!$A$2:$W$333,2,0)</f>
        <v>Do you plan for and mitigate supply-chain risk related to your AI features?</v>
      </c>
      <c r="C39" s="28" t="s">
        <v>27</v>
      </c>
      <c r="D39" s="50" t="s">
        <v>396</v>
      </c>
      <c r="E39" s="186" t="str">
        <f>IF($C$18="No",'Auto Responses'!$A$6,IF($C39="Yes",VLOOKUP($A39,Questions!$A$2:$W$333,17,0)&amp;"",IF($C39="No",VLOOKUP($A39,Questions!$A$2:$W$333,16,0)&amp;"",VLOOKUP($A39,Questions!$A$2:$W$333,15,0)&amp;"")))</f>
        <v/>
      </c>
      <c r="F39" s="221" t="str">
        <f>VLOOKUP($A39,'Institution Evaluation'!$A$56:$E$346,5,0)&amp;""</f>
        <v/>
      </c>
      <c r="G39" s="268" t="s">
        <v>133</v>
      </c>
      <c r="I39" s="44"/>
      <c r="J39" s="44"/>
    </row>
    <row r="40" spans="1:10" s="1" customFormat="1" ht="37.35" customHeight="1" thickBot="1">
      <c r="A40" s="80" t="str">
        <f>VLOOKUP(LEFT($A41,4),'Auto Responses'!$N$4:$O$38,2,0)&amp;""</f>
        <v xml:space="preserve"> AI Machine Learning</v>
      </c>
      <c r="B40" s="30"/>
      <c r="C40" s="19" t="s">
        <v>22</v>
      </c>
      <c r="D40" s="40" t="s">
        <v>23</v>
      </c>
      <c r="E40" s="40" t="s">
        <v>24</v>
      </c>
      <c r="F40" s="222" t="s">
        <v>25</v>
      </c>
      <c r="I40" s="44"/>
      <c r="J40" s="44"/>
    </row>
    <row r="41" spans="1:10" s="1" customFormat="1" ht="97.5" customHeight="1">
      <c r="A41" s="25" t="s">
        <v>397</v>
      </c>
      <c r="B41" s="24" t="str">
        <f>VLOOKUP($A41,Questions!$A$2:$W$333,2,0)</f>
        <v>Do you separate ML training data from your ML solution data?*</v>
      </c>
      <c r="C41" s="28" t="s">
        <v>27</v>
      </c>
      <c r="D41" s="50" t="s">
        <v>398</v>
      </c>
      <c r="E41" s="186" t="str">
        <f>IF($C$18="No",'Auto Responses'!$A$6,IF($C$20="No",'Auto Responses'!$A$10,IF($C41="Yes",VLOOKUP($A41,Questions!$A$2:$W$333,17,0)&amp;"",IF($C41="No",VLOOKUP($A41,Questions!$A$2:$W$333,16,0)&amp;"",VLOOKUP($A41,Questions!$A$2:$W$333,15,0)&amp;""))))</f>
        <v/>
      </c>
      <c r="F41" s="221" t="str">
        <f>VLOOKUP($A41,'Institution Evaluation'!$A$56:$E$346,5,0)&amp;""</f>
        <v/>
      </c>
      <c r="I41" s="44"/>
      <c r="J41" s="44"/>
    </row>
    <row r="42" spans="1:10" s="1" customFormat="1" ht="74.25" customHeight="1">
      <c r="A42" s="25" t="s">
        <v>399</v>
      </c>
      <c r="B42" s="24" t="str">
        <f>VLOOKUP($A42,Questions!$A$2:$W$333,2,0)</f>
        <v>Do you authenticate and verify your ML model's feedback?*</v>
      </c>
      <c r="C42" s="28" t="s">
        <v>27</v>
      </c>
      <c r="D42" s="50" t="s">
        <v>400</v>
      </c>
      <c r="E42" s="186" t="str">
        <f>IF($C$18="No",'Auto Responses'!$A$6,IF($C$20="No",'Auto Responses'!$A$10,IF($C42="Yes",VLOOKUP($A42,Questions!$A$2:$W$333,17,0)&amp;"",IF($C42="No",VLOOKUP($A42,Questions!$A$2:$W$333,16,0)&amp;"",VLOOKUP($A42,Questions!$A$2:$W$333,15,0)&amp;""))))</f>
        <v/>
      </c>
      <c r="F42" s="221" t="str">
        <f>VLOOKUP($A42,'Institution Evaluation'!$A$56:$E$346,5,0)&amp;""</f>
        <v/>
      </c>
      <c r="I42" s="44"/>
      <c r="J42" s="44"/>
    </row>
    <row r="43" spans="1:10" s="1" customFormat="1" ht="110.25" customHeight="1">
      <c r="A43" s="25" t="s">
        <v>401</v>
      </c>
      <c r="B43" s="24" t="str">
        <f>VLOOKUP($A43,Questions!$A$2:$W$333,2,0)</f>
        <v>Is your ML training data vetted, validated, and verified before training the solution's AI model?</v>
      </c>
      <c r="C43" s="28" t="s">
        <v>27</v>
      </c>
      <c r="D43" s="50" t="s">
        <v>402</v>
      </c>
      <c r="E43" s="186" t="str">
        <f>IF($C$18="No",'Auto Responses'!$A$6,IF($C$20="No",'Auto Responses'!$A$10,IF($C43="Yes",VLOOKUP($A43,Questions!$A$2:$W$333,17,0)&amp;"",IF($C43="No",VLOOKUP($A43,Questions!$A$2:$W$333,16,0)&amp;"",VLOOKUP($A43,Questions!$A$2:$W$333,15,0)&amp;""))))</f>
        <v/>
      </c>
      <c r="F43" s="221" t="str">
        <f>VLOOKUP($A43,'Institution Evaluation'!$A$56:$E$346,5,0)&amp;""</f>
        <v/>
      </c>
      <c r="I43" s="44"/>
      <c r="J43" s="44"/>
    </row>
    <row r="44" spans="1:10" s="1" customFormat="1" ht="38.25" customHeight="1">
      <c r="A44" s="25" t="s">
        <v>403</v>
      </c>
      <c r="B44" s="24" t="str">
        <f>VLOOKUP($A44,Questions!$A$2:$W$333,2,0)</f>
        <v>Is your ML training data monitored and audited?</v>
      </c>
      <c r="C44" s="28" t="s">
        <v>27</v>
      </c>
      <c r="D44" s="50" t="s">
        <v>404</v>
      </c>
      <c r="E44" s="186" t="str">
        <f>IF($C$18="No",'Auto Responses'!$A$6,IF($C$20="No",'Auto Responses'!$A$10,IF($C44="Yes",VLOOKUP($A44,Questions!$A$2:$W$333,17,0)&amp;"",IF($C44="No",VLOOKUP($A44,Questions!$A$2:$W$333,16,0)&amp;"",VLOOKUP($A44,Questions!$A$2:$W$333,15,0)&amp;""))))</f>
        <v/>
      </c>
      <c r="F44" s="221" t="str">
        <f>VLOOKUP($A44,'Institution Evaluation'!$A$56:$E$346,5,0)&amp;""</f>
        <v/>
      </c>
      <c r="I44" s="44"/>
      <c r="J44" s="44"/>
    </row>
    <row r="45" spans="1:10" s="1" customFormat="1" ht="63" customHeight="1">
      <c r="A45" s="25" t="s">
        <v>405</v>
      </c>
      <c r="B45" s="24" t="str">
        <f>VLOOKUP($A45,Questions!$A$2:$W$333,2,0)</f>
        <v>Have you limited access to your ML training data to only staff with an explicit business need?</v>
      </c>
      <c r="C45" s="28" t="s">
        <v>27</v>
      </c>
      <c r="D45" s="50" t="s">
        <v>406</v>
      </c>
      <c r="E45" s="186" t="str">
        <f>IF($C$18="No",'Auto Responses'!$A$6,IF($C$20="No",'Auto Responses'!$A$10,IF($C45="Yes",VLOOKUP($A45,Questions!$A$2:$W$333,17,0)&amp;"",IF($C45="No",VLOOKUP($A45,Questions!$A$2:$W$333,16,0)&amp;"",VLOOKUP($A45,Questions!$A$2:$W$333,15,0)&amp;""))))</f>
        <v/>
      </c>
      <c r="F45" s="221" t="str">
        <f>VLOOKUP($A45,'Institution Evaluation'!$A$56:$E$346,5,0)&amp;""</f>
        <v/>
      </c>
      <c r="I45" s="44"/>
      <c r="J45" s="44"/>
    </row>
    <row r="46" spans="1:10" s="1" customFormat="1" ht="101.25" customHeight="1">
      <c r="A46" s="25" t="s">
        <v>407</v>
      </c>
      <c r="B46" s="24" t="str">
        <f>VLOOKUP($A46,Questions!$A$2:$W$333,2,0)</f>
        <v>Have you implemented adversarial training or other model defense mechanisms to protect your ML-related features?</v>
      </c>
      <c r="C46" s="28" t="s">
        <v>43</v>
      </c>
      <c r="D46" s="50" t="s">
        <v>408</v>
      </c>
      <c r="E46" s="186" t="str">
        <f>IF($C$18="No",'Auto Responses'!$A$6,IF($C$20="No",'Auto Responses'!$A$10,IF($C46="Yes",VLOOKUP($A46,Questions!$A$2:$W$333,17,0)&amp;"",IF($C46="No",VLOOKUP($A46,Questions!$A$2:$W$333,16,0)&amp;"",VLOOKUP($A46,Questions!$A$2:$W$333,15,0)&amp;""))))</f>
        <v/>
      </c>
      <c r="F46" s="221" t="str">
        <f>VLOOKUP($A46,'Institution Evaluation'!$A$56:$E$346,5,0)&amp;""</f>
        <v/>
      </c>
      <c r="I46" s="44"/>
      <c r="J46" s="44"/>
    </row>
    <row r="47" spans="1:10" s="1" customFormat="1" ht="102.75" customHeight="1">
      <c r="A47" s="25" t="s">
        <v>409</v>
      </c>
      <c r="B47" s="24" t="str">
        <f>VLOOKUP($A47,Questions!$A$2:$W$333,2,0)</f>
        <v>Do you make your ML model transparent through documentation and log inputs and outputs?</v>
      </c>
      <c r="C47" s="28" t="s">
        <v>27</v>
      </c>
      <c r="D47" s="50" t="s">
        <v>410</v>
      </c>
      <c r="E47" s="186" t="str">
        <f>IF($C$18="No",'Auto Responses'!$A$6,IF($C$20="No",'Auto Responses'!$A$10,IF($C47="Yes",VLOOKUP($A47,Questions!$A$2:$W$333,17,0)&amp;"",IF($C47="No",VLOOKUP($A47,Questions!$A$2:$W$333,16,0)&amp;"",VLOOKUP($A47,Questions!$A$2:$W$333,15,0)&amp;""))))</f>
        <v/>
      </c>
      <c r="F47" s="221" t="str">
        <f>VLOOKUP($A47,'Institution Evaluation'!$A$56:$E$346,5,0)&amp;""</f>
        <v/>
      </c>
      <c r="I47" s="44"/>
      <c r="J47" s="44"/>
    </row>
    <row r="48" spans="1:10" s="1" customFormat="1" ht="67.5" customHeight="1" thickBot="1">
      <c r="A48" s="25" t="s">
        <v>411</v>
      </c>
      <c r="B48" s="24" t="str">
        <f>VLOOKUP($A48,Questions!$A$2:$W$333,2,0)</f>
        <v>Do you watermark your ML training data?</v>
      </c>
      <c r="C48" s="28" t="s">
        <v>27</v>
      </c>
      <c r="D48" s="50"/>
      <c r="E48" s="186" t="str">
        <f>IF($C$18="No",'Auto Responses'!$A$6,IF($C$20="No",'Auto Responses'!$A$10,IF($C48="Yes",VLOOKUP($A48,Questions!$A$2:$W$333,17,0)&amp;"",IF($C48="No",VLOOKUP($A48,Questions!$A$2:$W$333,16,0)&amp;"",VLOOKUP($A48,Questions!$A$2:$W$333,15,0)&amp;""))))</f>
        <v/>
      </c>
      <c r="F48" s="221" t="str">
        <f>VLOOKUP($A48,'Institution Evaluation'!$A$56:$E$346,5,0)&amp;""</f>
        <v/>
      </c>
      <c r="G48" s="268" t="s">
        <v>133</v>
      </c>
      <c r="I48" s="44"/>
      <c r="J48" s="44"/>
    </row>
    <row r="49" spans="1:12" s="1" customFormat="1" ht="37.35" customHeight="1" thickBot="1">
      <c r="A49" s="80" t="str">
        <f>VLOOKUP(LEFT($A50,4),'Auto Responses'!$N$4:$O$38,2,0)&amp;""</f>
        <v xml:space="preserve"> AI Large Language Model (LLM)</v>
      </c>
      <c r="B49" s="30"/>
      <c r="C49" s="19" t="s">
        <v>22</v>
      </c>
      <c r="D49" s="40" t="s">
        <v>23</v>
      </c>
      <c r="E49" s="40" t="s">
        <v>24</v>
      </c>
      <c r="F49" s="222" t="s">
        <v>25</v>
      </c>
      <c r="I49" s="44"/>
      <c r="J49" s="44"/>
    </row>
    <row r="50" spans="1:12" s="1" customFormat="1" ht="60" customHeight="1">
      <c r="A50" s="25" t="s">
        <v>412</v>
      </c>
      <c r="B50" s="24" t="str">
        <f>VLOOKUP($A50,Questions!$A$2:$W$333,2,0)</f>
        <v>Do you limit your solution's LLM privileges by default?*</v>
      </c>
      <c r="C50" s="28" t="s">
        <v>27</v>
      </c>
      <c r="D50" s="50" t="s">
        <v>392</v>
      </c>
      <c r="E50" s="186" t="str">
        <f>IF($C$18="No",'Auto Responses'!$A$6,IF($C$21="No",'Auto Responses'!$A$11,IF($C50="Yes",VLOOKUP($A50,Questions!$A$2:$W$333,17,0)&amp;"",IF($C50="No",VLOOKUP($A50,Questions!$A$2:$W$333,16,0)&amp;"",VLOOKUP($A50,Questions!$A$2:$W$333,15,0)&amp;""))))</f>
        <v/>
      </c>
      <c r="F50" s="221" t="str">
        <f>VLOOKUP($A50,'Institution Evaluation'!$A$56:$E$346,5,0)&amp;""</f>
        <v/>
      </c>
      <c r="I50" s="44"/>
      <c r="J50" s="44"/>
    </row>
    <row r="51" spans="1:12" s="1" customFormat="1" ht="102.75" customHeight="1">
      <c r="A51" s="25" t="s">
        <v>413</v>
      </c>
      <c r="B51" s="24" t="str">
        <f>VLOOKUP($A51,Questions!$A$2:$W$333,2,0)</f>
        <v>Is your LLM training data vetted, validated, and verified before training the solution's AI model?*</v>
      </c>
      <c r="C51" s="28" t="s">
        <v>27</v>
      </c>
      <c r="D51" s="50" t="s">
        <v>414</v>
      </c>
      <c r="E51" s="186" t="str">
        <f>IF($C$18="No",'Auto Responses'!$A$6,IF($C$21="No",'Auto Responses'!$A$11,IF($C51="Yes",VLOOKUP($A51,Questions!$A$2:$W$333,17,0)&amp;"",IF($C51="No",VLOOKUP($A51,Questions!$A$2:$W$333,16,0)&amp;"",VLOOKUP($A51,Questions!$A$2:$W$333,15,0)&amp;""))))</f>
        <v/>
      </c>
      <c r="F51" s="221" t="str">
        <f>VLOOKUP($A51,'Institution Evaluation'!$A$56:$E$346,5,0)&amp;""</f>
        <v/>
      </c>
      <c r="I51" s="44"/>
      <c r="J51" s="44"/>
    </row>
    <row r="52" spans="1:12" s="1" customFormat="1" ht="75.75" customHeight="1">
      <c r="A52" s="25" t="s">
        <v>415</v>
      </c>
      <c r="B52" s="24" t="str">
        <f>VLOOKUP($A52,Questions!$A$2:$W$333,2,0)</f>
        <v>Do any actions taken by your solution's LLM features or plugins require human intervention?*</v>
      </c>
      <c r="C52" s="28" t="s">
        <v>27</v>
      </c>
      <c r="D52" s="50"/>
      <c r="E52" s="186" t="str">
        <f>IF($C$18="No",'Auto Responses'!$A$6,IF($C$21="No",'Auto Responses'!$A$11,IF($C52="Yes",VLOOKUP($A52,Questions!$A$2:$W$333,17,0)&amp;"",IF($C52="No",VLOOKUP($A52,Questions!$A$2:$W$333,16,0)&amp;"",VLOOKUP($A52,Questions!$A$2:$W$333,15,0)&amp;""))))</f>
        <v/>
      </c>
      <c r="F52" s="221" t="str">
        <f>VLOOKUP($A52,'Institution Evaluation'!$A$56:$E$346,5,0)&amp;""</f>
        <v/>
      </c>
      <c r="I52" s="44"/>
      <c r="J52" s="44"/>
    </row>
    <row r="53" spans="1:12" s="1" customFormat="1" ht="67.5" customHeight="1">
      <c r="A53" s="25" t="s">
        <v>416</v>
      </c>
      <c r="B53" s="24" t="str">
        <f>VLOOKUP($A53,Questions!$A$2:$W$333,2,0)</f>
        <v>Do you limit multiple LLM model plugins being called as part of a single input?*</v>
      </c>
      <c r="C53" s="28" t="s">
        <v>27</v>
      </c>
      <c r="D53" s="50" t="s">
        <v>417</v>
      </c>
      <c r="E53" s="186" t="str">
        <f>IF($C$18="No",'Auto Responses'!$A$6,IF($C$21="No",'Auto Responses'!$A$11,IF($C53="Yes",VLOOKUP($A53,Questions!$A$2:$W$333,17,0)&amp;"",IF($C53="No",VLOOKUP($A53,Questions!$A$2:$W$333,16,0)&amp;"",VLOOKUP($A53,Questions!$A$2:$W$333,15,0)&amp;""))))</f>
        <v/>
      </c>
      <c r="F53" s="221" t="str">
        <f>VLOOKUP($A53,'Institution Evaluation'!$A$56:$E$346,5,0)&amp;""</f>
        <v/>
      </c>
      <c r="I53" s="44"/>
      <c r="J53" s="44"/>
    </row>
    <row r="54" spans="1:12" s="1" customFormat="1" ht="49.5" customHeight="1">
      <c r="A54" s="25" t="s">
        <v>418</v>
      </c>
      <c r="B54" s="24" t="str">
        <f>VLOOKUP($A54,Questions!$A$2:$W$333,2,0)</f>
        <v>Do you limit your solution's LLM resource use per request, per step, and per action?</v>
      </c>
      <c r="C54" s="28" t="s">
        <v>43</v>
      </c>
      <c r="D54" s="50" t="s">
        <v>419</v>
      </c>
      <c r="E54" s="186" t="str">
        <f>IF($C$18="No",'Auto Responses'!$A$6,IF($C$21="No",'Auto Responses'!$A$11,IF($C54="Yes",VLOOKUP($A54,Questions!$A$2:$W$333,17,0)&amp;"",IF($C54="No",VLOOKUP($A54,Questions!$A$2:$W$333,16,0)&amp;"",VLOOKUP($A54,Questions!$A$2:$W$333,15,0)&amp;""))))</f>
        <v/>
      </c>
      <c r="F54" s="221" t="str">
        <f>VLOOKUP($A54,'Institution Evaluation'!$A$56:$E$346,5,0)&amp;""</f>
        <v/>
      </c>
      <c r="I54" s="44"/>
      <c r="J54" s="44"/>
    </row>
    <row r="55" spans="1:12" s="1" customFormat="1" ht="55.5" customHeight="1">
      <c r="A55" s="25" t="s">
        <v>420</v>
      </c>
      <c r="B55" s="24" t="str">
        <f>VLOOKUP($A55,Questions!$A$2:$W$333,2,0)</f>
        <v>Do you leverage LLM model tuning or other model validation mechanisms?</v>
      </c>
      <c r="C55" s="28" t="s">
        <v>27</v>
      </c>
      <c r="D55" s="50" t="s">
        <v>421</v>
      </c>
      <c r="E55" s="186" t="str">
        <f>IF($C$18="No",'Auto Responses'!$A$6,IF($C$21="No",'Auto Responses'!$A$11,IF($C55="Yes",VLOOKUP($A55,Questions!$A$2:$W$333,17,0)&amp;"",IF($C55="No",VLOOKUP($A55,Questions!$A$2:$W$333,16,0)&amp;"",VLOOKUP($A55,Questions!$A$2:$W$333,15,0)&amp;""))))</f>
        <v/>
      </c>
      <c r="F55" s="221" t="str">
        <f>VLOOKUP($A55,'Institution Evaluation'!$A$56:$E$346,5,0)&amp;""</f>
        <v/>
      </c>
      <c r="G55" s="268" t="s">
        <v>133</v>
      </c>
      <c r="I55" s="44"/>
      <c r="J55" s="44"/>
    </row>
    <row r="56" spans="1:12" s="1" customFormat="1" ht="33" customHeight="1">
      <c r="A56" s="300" t="s">
        <v>48</v>
      </c>
      <c r="C56" s="14"/>
      <c r="D56" s="15"/>
      <c r="E56" s="269" t="s">
        <v>422</v>
      </c>
      <c r="F56" s="218"/>
      <c r="G56" s="218"/>
      <c r="I56" s="44"/>
      <c r="J56" s="44"/>
    </row>
    <row r="57" spans="1:12" s="1" customFormat="1" ht="15" hidden="1" customHeight="1">
      <c r="A57"/>
      <c r="C57" s="14"/>
      <c r="D57" s="15"/>
      <c r="E57" s="16"/>
      <c r="F57" s="218"/>
      <c r="G57" s="218"/>
      <c r="I57" s="44"/>
      <c r="J57" s="44"/>
    </row>
    <row r="58" spans="1:12" ht="15" hidden="1" customHeight="1">
      <c r="A58" s="1"/>
      <c r="B58" s="14"/>
      <c r="C58" s="88"/>
      <c r="D58" s="16"/>
      <c r="E58" s="1"/>
      <c r="F58" s="218"/>
      <c r="G58" s="218"/>
      <c r="H58" s="44"/>
      <c r="I58" s="1"/>
      <c r="J58" s="1"/>
      <c r="L58"/>
    </row>
    <row r="59" spans="1:12" ht="0" hidden="1" customHeight="1">
      <c r="A59" s="25" t="e">
        <f>#REF!</f>
        <v>#REF!</v>
      </c>
    </row>
    <row r="60" spans="1:12" ht="0" hidden="1" customHeight="1">
      <c r="A60" s="25" t="e">
        <f>#REF!</f>
        <v>#REF!</v>
      </c>
    </row>
    <row r="61" spans="1:12" ht="0" hidden="1" customHeight="1">
      <c r="A61" s="25" t="e">
        <f>#REF!</f>
        <v>#REF!</v>
      </c>
    </row>
    <row r="62" spans="1:12" ht="0" hidden="1" customHeight="1">
      <c r="A62" s="25" t="e">
        <f>#REF!</f>
        <v>#REF!</v>
      </c>
    </row>
    <row r="63" spans="1:12" ht="0" hidden="1" customHeight="1">
      <c r="A63" s="25" t="e">
        <f>#REF!</f>
        <v>#REF!</v>
      </c>
    </row>
    <row r="64" spans="1:12" ht="0" hidden="1" customHeight="1">
      <c r="A64" s="25" t="e">
        <f>#REF!</f>
        <v>#REF!</v>
      </c>
    </row>
    <row r="65" spans="1:1" ht="0" hidden="1" customHeight="1">
      <c r="A65" s="25" t="e">
        <f>#REF!</f>
        <v>#REF!</v>
      </c>
    </row>
    <row r="1048576" ht="6" customHeight="1"/>
  </sheetData>
  <dataValidations count="3">
    <dataValidation allowBlank="1" showInputMessage="1" showErrorMessage="1" promptTitle="Warning!" prompt="The HECVAT is built using a number of complex formulas. Editing this cell can break the functionality of the tool. " sqref="C2 E17:F55 D17 C17 C19 D19 D22 C22 D28 C28 C34 D34 C40 D40 C49 D49 C5:F12 F2 F3 E2 E3 D2 D3 B2:B56 A3:A56"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1CB86E03-4CBF-4685-88CA-5B7D041CA65F}"/>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C3640CB-DA36-4094-8E52-220F93F2F0F1}">
          <x14:formula1>
            <xm:f>'Auto Responses'!$J$3:$J$4</xm:f>
          </x14:formula1>
          <xm:sqref>C20:C21 C50:C55 C41:C48 C39 C35:C37 C29:C33 C27 C23:C25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B48" zoomScale="80" zoomScaleNormal="80" workbookViewId="0">
      <selection activeCell="B48" sqref="B48"/>
    </sheetView>
  </sheetViews>
  <sheetFormatPr defaultColWidth="0" defaultRowHeight="0" customHeight="1" zeroHeight="1"/>
  <cols>
    <col min="1" max="1" width="8.296875" customWidth="1"/>
    <col min="2" max="2" width="55.09765625" style="1" customWidth="1"/>
    <col min="3" max="3" width="18.8984375" style="14" customWidth="1"/>
    <col min="4" max="4" width="37.796875" style="15" customWidth="1"/>
    <col min="5" max="5" width="32" style="53" customWidth="1"/>
    <col min="6" max="6" width="30.69921875" style="215" customWidth="1"/>
    <col min="7" max="7" width="18.09765625" style="1" customWidth="1"/>
    <col min="8" max="8" width="18.09765625" style="44" hidden="1" customWidth="1"/>
    <col min="9" max="10" width="18.09765625" style="1" hidden="1" customWidth="1"/>
    <col min="11" max="11" width="6.59765625" style="1" hidden="1" customWidth="1"/>
    <col min="12" max="16384" width="6.59765625" hidden="1"/>
  </cols>
  <sheetData>
    <row r="1" spans="1:9" ht="0" hidden="1" customHeight="1">
      <c r="A1" t="s">
        <v>0</v>
      </c>
    </row>
    <row r="2" spans="1:9" ht="36" customHeight="1">
      <c r="A2" s="187" t="s">
        <v>423</v>
      </c>
      <c r="B2" s="187"/>
      <c r="C2" s="188"/>
      <c r="D2" s="187"/>
      <c r="E2" s="189"/>
      <c r="F2" s="216" t="str">
        <f>'Auto Responses'!$A$36</f>
        <v>Version 4.02</v>
      </c>
    </row>
    <row r="3" spans="1:9" s="1" customFormat="1" ht="29.1" customHeight="1">
      <c r="A3" s="46" t="s">
        <v>2</v>
      </c>
      <c r="B3" s="95"/>
      <c r="C3" s="83">
        <f>'START HERE'!$C$3</f>
        <v>0</v>
      </c>
      <c r="D3" s="45"/>
      <c r="E3" s="45"/>
      <c r="F3" s="67"/>
      <c r="H3" s="44"/>
    </row>
    <row r="4" spans="1:9" s="1" customFormat="1" ht="36" customHeight="1">
      <c r="A4" s="17" t="s">
        <v>3</v>
      </c>
      <c r="B4" s="18"/>
      <c r="C4" s="19"/>
      <c r="D4" s="20"/>
      <c r="E4" s="21"/>
      <c r="F4" s="21"/>
      <c r="H4" s="44"/>
    </row>
    <row r="5" spans="1:9" s="1" customFormat="1" ht="19.5" customHeight="1">
      <c r="A5" s="57" t="str">
        <f>HLOOKUP($A$4,'Auto Responses'!$D$2:$D$8,2,0)&amp;""</f>
        <v>1. Complete the "Start Here" tab and review the "Required Questions" guidance to find the other sections are required for your product or service.</v>
      </c>
      <c r="B5" s="22"/>
      <c r="C5" s="84"/>
      <c r="D5" s="22"/>
      <c r="E5" s="22"/>
      <c r="F5" s="292"/>
      <c r="I5" s="44"/>
    </row>
    <row r="6" spans="1:9" s="1" customFormat="1" ht="19.5" customHeight="1">
      <c r="A6" s="57" t="str">
        <f>HLOOKUP($A$4,'Auto Responses'!$D$2:$D$8,3,0)&amp;""</f>
        <v>2. Complete the "Organization" tab and the applicable questions in each of the next 5 tabs (Product through Privacy) that apply, based on your answers to the "Required Questions."</v>
      </c>
      <c r="B6" s="22"/>
      <c r="C6" s="84"/>
      <c r="D6" s="22"/>
      <c r="E6" s="22"/>
      <c r="F6" s="293"/>
      <c r="I6" s="44"/>
    </row>
    <row r="7" spans="1:9" s="1" customFormat="1" ht="19.5" customHeight="1">
      <c r="A7" s="57" t="str">
        <f>HLOOKUP($A$4,'Auto Responses'!$D$2:$D$8,4,0)&amp;""</f>
        <v xml:space="preserve">3. Guidance in column E may change based on your answers to prompt details in "Additional Information." If leaving an answer blank, you must also state why in "Additional Information". </v>
      </c>
      <c r="B7" s="22"/>
      <c r="C7" s="84"/>
      <c r="D7" s="22"/>
      <c r="E7" s="22"/>
      <c r="F7" s="293"/>
      <c r="I7" s="44"/>
    </row>
    <row r="8" spans="1:9" s="1" customFormat="1" ht="19.5" customHeight="1">
      <c r="A8" s="57" t="str">
        <f>HLOOKUP($A$4,'Auto Responses'!$D$2:$D$8,5,0)&amp;""</f>
        <v>4. DO NOT complete any fields in the "Evaluation" sheets or the "Analyst Notes" column.</v>
      </c>
      <c r="B8" s="22"/>
      <c r="C8" s="84"/>
      <c r="D8" s="22"/>
      <c r="E8" s="22"/>
      <c r="F8" s="293"/>
      <c r="I8" s="44"/>
    </row>
    <row r="9" spans="1:9" s="1" customFormat="1" ht="19.5" customHeight="1">
      <c r="A9" s="57" t="str">
        <f>HLOOKUP($A$4,'Auto Responses'!$D$2:$D$8,6,0)&amp;""</f>
        <v>5. Return the completed file to institutions.</v>
      </c>
      <c r="B9" s="22"/>
      <c r="C9" s="84"/>
      <c r="D9" s="22"/>
      <c r="E9" s="22"/>
      <c r="F9" s="293"/>
      <c r="I9" s="44"/>
    </row>
    <row r="10" spans="1:9" s="1" customFormat="1" ht="19.5" customHeight="1">
      <c r="A10" s="278" t="str">
        <f>HLOOKUP($A$4,'Auto Responses'!$D$2:$D$8,7,0)&amp;""</f>
        <v>* Denotes critical questions. Critical questions are those deemed most important to institutions by higher education volunteers.</v>
      </c>
      <c r="B10" s="22"/>
      <c r="C10" s="84"/>
      <c r="D10" s="22"/>
      <c r="E10" s="22"/>
      <c r="F10" s="293"/>
      <c r="I10" s="44"/>
    </row>
    <row r="11" spans="1:9" s="1" customFormat="1" ht="19.5" customHeight="1">
      <c r="A11" s="277" t="str">
        <f>HLOOKUP($A$4,'Auto Responses'!$D$2:$D$9,8,0)&amp;""</f>
        <v>For full instructions, please visit educause.edu/HECVAT</v>
      </c>
      <c r="B11" s="22"/>
      <c r="C11" s="84"/>
      <c r="D11" s="22"/>
      <c r="E11" s="22"/>
      <c r="F11" s="294"/>
      <c r="I11" s="44"/>
    </row>
    <row r="12" spans="1:9" s="1" customFormat="1" ht="36" customHeight="1">
      <c r="A12" s="80" t="str">
        <f>VLOOKUP(LEFT($A13,4),'Auto Responses'!$N$4:$O$38,2,0)&amp;""</f>
        <v xml:space="preserve"> General Information</v>
      </c>
      <c r="B12" s="18"/>
      <c r="C12" s="19" t="s">
        <v>22</v>
      </c>
      <c r="D12" s="97"/>
      <c r="E12" s="98"/>
      <c r="F12" s="98"/>
      <c r="H12" s="44"/>
    </row>
    <row r="13" spans="1:9" s="1" customFormat="1" ht="22.35" customHeight="1">
      <c r="A13" s="25" t="s">
        <v>4</v>
      </c>
      <c r="B13" s="96" t="str">
        <f>VLOOKUP($A13,Questions!$A$2:$W$333,2,0)&amp;""</f>
        <v>Solution Provider Name</v>
      </c>
      <c r="C13" s="93" t="str">
        <f>VLOOKUP($A13,'START HERE'!$A$13:$C$21,3,0)&amp;""</f>
        <v>Optimal Solutions Group, LLC</v>
      </c>
      <c r="D13" s="45"/>
      <c r="E13" s="45"/>
      <c r="F13" s="67"/>
      <c r="H13" s="44"/>
    </row>
    <row r="14" spans="1:9" s="1" customFormat="1" ht="22.35" customHeight="1">
      <c r="A14" s="25" t="s">
        <v>6</v>
      </c>
      <c r="B14" s="96" t="str">
        <f>VLOOKUP($A14,Questions!$A$2:$W$333,2,0)&amp;""</f>
        <v>Solution Name</v>
      </c>
      <c r="C14" s="93" t="str">
        <f>VLOOKUP($A14,'START HERE'!$A$13:$C$21,3,0)&amp;""</f>
        <v>Revelo Software, iAccessible Product</v>
      </c>
      <c r="D14" s="45"/>
      <c r="E14" s="45"/>
      <c r="F14" s="67"/>
      <c r="H14" s="44"/>
    </row>
    <row r="15" spans="1:9" s="1" customFormat="1" ht="22.35" customHeight="1">
      <c r="A15" s="25" t="s">
        <v>8</v>
      </c>
      <c r="B15" s="96" t="str">
        <f>VLOOKUP($A15,Questions!$A$2:$W$333,2,0)&amp;""</f>
        <v>Solution Description</v>
      </c>
      <c r="C15" s="93" t="str">
        <f>VLOOKUP($A15,'START HERE'!$A$13:$C$21,3,0)&amp;""</f>
        <v>Enterprise website accessibility and usability testing and reporting Software-as-a-Service</v>
      </c>
      <c r="D15" s="45"/>
      <c r="E15" s="45"/>
      <c r="F15" s="67"/>
      <c r="H15" s="44"/>
    </row>
    <row r="16" spans="1:9" s="1" customFormat="1" ht="22.35" customHeight="1">
      <c r="A16" s="25" t="s">
        <v>18</v>
      </c>
      <c r="B16" s="96" t="str">
        <f>VLOOKUP($A16,Questions!$A$2:$W$333,2,0)&amp;""</f>
        <v>Country of Company Headquarters</v>
      </c>
      <c r="C16" s="93" t="str">
        <f>VLOOKUP($A16,'START HERE'!$A$13:$C$21,3,0)&amp;""</f>
        <v>United States of America</v>
      </c>
      <c r="D16" s="45"/>
      <c r="E16" s="45"/>
      <c r="F16" s="67"/>
      <c r="H16" s="44"/>
    </row>
    <row r="17" spans="1:8" s="1" customFormat="1" ht="22.35" customHeight="1">
      <c r="A17" s="25" t="s">
        <v>20</v>
      </c>
      <c r="B17" s="96" t="str">
        <f>VLOOKUP($A17,Questions!$A$2:$W$333,2,0)&amp;""</f>
        <v>Employee Work Locations (all)</v>
      </c>
      <c r="C17" s="93" t="str">
        <f>VLOOKUP($A17,'START HERE'!$A$13:$C$21,3,0)&amp;""</f>
        <v xml:space="preserve">College Park, MD, Dallas TX, Houston TX, Annapolis MD, Carson City Nevada, Portland Oregon </v>
      </c>
      <c r="D17" s="45"/>
      <c r="E17" s="45"/>
      <c r="F17" s="67"/>
      <c r="H17" s="44"/>
    </row>
    <row r="18" spans="1:8" s="1" customFormat="1" ht="37.35" customHeight="1" thickBot="1">
      <c r="A18" s="80" t="str">
        <f>VLOOKUP(LEFT($A19,4),'Auto Responses'!$N$4:$O$38,2,0)&amp;""</f>
        <v xml:space="preserve"> Required Questions</v>
      </c>
      <c r="B18" s="30"/>
      <c r="C18" s="19" t="s">
        <v>22</v>
      </c>
      <c r="D18" s="40" t="s">
        <v>23</v>
      </c>
      <c r="E18" s="40" t="s">
        <v>24</v>
      </c>
      <c r="F18" s="223" t="s">
        <v>25</v>
      </c>
      <c r="H18" s="44"/>
    </row>
    <row r="19" spans="1:8" s="1" customFormat="1" ht="38.25" customHeight="1">
      <c r="A19" s="25" t="s">
        <v>40</v>
      </c>
      <c r="B19" s="24" t="str">
        <f>VLOOKUP($A19,Questions!$A$2:$W$333,2,0)</f>
        <v>Does your solution have AI features, or are there plans to implement AI features in the next 12 months?</v>
      </c>
      <c r="C19" s="89" t="str">
        <f>VLOOKUP($A19,'START HERE'!$A$23:$F$36,3,0)&amp;""</f>
        <v>Yes</v>
      </c>
      <c r="D19" s="51" t="str">
        <f>VLOOKUP($A19,'START HERE'!$A$23:$F$36,4,0)&amp;""</f>
        <v/>
      </c>
      <c r="E19" s="29" t="str">
        <f>IF($C19="Yes",VLOOKUP($A19,Questions!$A$2:$W$333,17,0)&amp;"",IF($C19="No",VLOOKUP($A19,Questions!$A$2:$W$333,16,0)&amp;"",VLOOKUP($A19,Questions!$A$2:$W$333,15,0)&amp;""))</f>
        <v>DO complete the Artificial Intelligence (AI) worksheet</v>
      </c>
      <c r="F19" s="224" t="str">
        <f>VLOOKUP($A19,'START HERE'!$A$23:$F$36,6,0)&amp;""</f>
        <v/>
      </c>
      <c r="H19" s="44"/>
    </row>
    <row r="20" spans="1:8" s="1" customFormat="1" ht="50.25" customHeight="1">
      <c r="A20" s="25" t="s">
        <v>41</v>
      </c>
      <c r="B20" s="24" t="str">
        <f>VLOOKUP($A20,Questions!$A$2:$W$333,2,0)</f>
        <v>Does your solution process protected health information (PHI) or any data covered by the Health Insurance Portability and Accountability Act (HIPAA)?</v>
      </c>
      <c r="C20" s="89" t="str">
        <f>VLOOKUP($A20,'START HERE'!$A$23:$F$36,3,0)&amp;""</f>
        <v>Yes</v>
      </c>
      <c r="D20" s="51" t="str">
        <f>VLOOKUP($A20,'START HERE'!$A$23:$F$36,4,0)&amp;""</f>
        <v/>
      </c>
      <c r="E20" s="29" t="str">
        <f>IF($C20="Yes",VLOOKUP($A20,Questions!$A$2:$W$333,17,0)&amp;"",IF($C20="No",VLOOKUP($A20,Questions!$A$2:$W$333,16,0)&amp;"",VLOOKUP($A20,Questions!$A$2:$W$333,15,0)&amp;""))</f>
        <v>DO complete the HIPAA section in the Case-Specific worksheet</v>
      </c>
      <c r="F20" s="224" t="str">
        <f>VLOOKUP($A20,'START HERE'!$A$23:$F$36,6,0)&amp;""</f>
        <v/>
      </c>
      <c r="H20" s="44"/>
    </row>
    <row r="21" spans="1:8" s="1" customFormat="1" ht="56.25" customHeight="1">
      <c r="A21" s="25" t="s">
        <v>42</v>
      </c>
      <c r="B21" s="24" t="str">
        <f>VLOOKUP($A21,Questions!$A$2:$W$333,2,0)</f>
        <v>Is the solution designed to process, store, or transmit credit card information?</v>
      </c>
      <c r="C21" s="89" t="str">
        <f>VLOOKUP($A21,'START HERE'!$A$23:$F$36,3,0)&amp;""</f>
        <v>No</v>
      </c>
      <c r="D21" s="51" t="str">
        <f>VLOOKUP($A21,'START HERE'!$A$23:$F$36,4,0)&amp;""</f>
        <v/>
      </c>
      <c r="E21" s="29" t="str">
        <f>IF($C21="Yes",VLOOKUP($A21,Questions!$A$2:$W$333,17,0)&amp;"",IF($C21="No",VLOOKUP($A21,Questions!$A$2:$W$333,16,0)&amp;"",VLOOKUP($A21,Questions!$A$2:$W$333,15,0)&amp;""))</f>
        <v>DO NOT complete the PCI-DSS section in the Case-Specific worksheet</v>
      </c>
      <c r="F21" s="224" t="str">
        <f>VLOOKUP($A21,'START HERE'!$A$23:$F$36,6,0)&amp;""</f>
        <v/>
      </c>
      <c r="H21" s="44"/>
    </row>
    <row r="22" spans="1:8" s="1" customFormat="1" ht="56.25" customHeight="1" thickBot="1">
      <c r="A22" s="25" t="s">
        <v>45</v>
      </c>
      <c r="B22" s="24" t="str">
        <f>VLOOKUP($A22,Questions!$A$2:$W$333,2,0)</f>
        <v>Does your solution have access to personal or institutional data?</v>
      </c>
      <c r="C22" s="89" t="str">
        <f>VLOOKUP($A22,'START HERE'!$A$23:$F$36,3,0)&amp;""</f>
        <v>Yes</v>
      </c>
      <c r="D22" s="51" t="str">
        <f>VLOOKUP($A22,'START HERE'!$A$23:$F$36,4,0)&amp;""</f>
        <v>If the agency requests Single Sign On (SSO), or we scan their internal web pages, we will may interface with their institutional data.</v>
      </c>
      <c r="E22" s="29" t="str">
        <f>IF($C22="Yes",VLOOKUP($A22,Questions!$A$2:$W$333,17,0)&amp;"",IF($C22="No",VLOOKUP($A22,Questions!$A$2:$W$333,16,0)&amp;"",VLOOKUP($A22,Questions!$A$2:$W$333,15,0)&amp;""))</f>
        <v>DO complete the Privacy tab</v>
      </c>
      <c r="F22" s="224" t="str">
        <f>VLOOKUP($A22,'START HERE'!$A$23:$F$36,6,0)&amp;""</f>
        <v/>
      </c>
      <c r="G22" s="268" t="s">
        <v>133</v>
      </c>
      <c r="H22" s="44"/>
    </row>
    <row r="23" spans="1:8" s="1" customFormat="1" ht="37.35" customHeight="1" thickBot="1">
      <c r="A23" s="80" t="str">
        <f>VLOOKUP(LEFT($A24,4),'Auto Responses'!$N$4:$O$38,2,0)&amp;""</f>
        <v xml:space="preserve"> General Privacy</v>
      </c>
      <c r="B23" s="30"/>
      <c r="C23" s="19" t="s">
        <v>22</v>
      </c>
      <c r="D23" s="40" t="s">
        <v>23</v>
      </c>
      <c r="E23" s="40" t="s">
        <v>24</v>
      </c>
      <c r="F23" s="222" t="s">
        <v>25</v>
      </c>
      <c r="H23" s="44"/>
    </row>
    <row r="24" spans="1:8" s="1" customFormat="1" ht="29.25" customHeight="1">
      <c r="A24" s="25" t="s">
        <v>424</v>
      </c>
      <c r="B24" s="24" t="str">
        <f>VLOOKUP($A24,Questions!$A$2:$W$333,2,0)</f>
        <v>Does your solution process FERPA-related data?</v>
      </c>
      <c r="C24" s="28" t="s">
        <v>27</v>
      </c>
      <c r="D24" s="52"/>
      <c r="E24" s="29" t="str">
        <f>IF($C24="Yes",VLOOKUP($A24,Questions!$A$2:$W$333,17,0)&amp;"",IF($C24="No",VLOOKUP($A24,Questions!$A$2:$W$333,16,0)&amp;"",VLOOKUP($A24,Questions!$A$2:$W$333,15,0)&amp;""))</f>
        <v/>
      </c>
      <c r="F24" s="224" t="str">
        <f>VLOOKUP($A24,'Privacy Analyst Evaluation'!$A$46:$E$120,5,0)&amp;""</f>
        <v/>
      </c>
      <c r="H24" s="44"/>
    </row>
    <row r="25" spans="1:8" s="1" customFormat="1" ht="27" customHeight="1">
      <c r="A25" s="25" t="s">
        <v>425</v>
      </c>
      <c r="B25" s="24" t="str">
        <f>VLOOKUP($A25,Questions!$A$2:$W$333,2,0)</f>
        <v>Does your solution process GDPR-related or PIPL-related data?</v>
      </c>
      <c r="C25" s="28" t="s">
        <v>43</v>
      </c>
      <c r="D25" s="52"/>
      <c r="E25" s="29" t="str">
        <f>IF($C25="Yes",VLOOKUP($A25,Questions!$A$2:$W$333,17,0)&amp;"",IF($C25="No",VLOOKUP($A25,Questions!$A$2:$W$333,16,0)&amp;"",VLOOKUP($A25,Questions!$A$2:$W$333,15,0)&amp;""))</f>
        <v/>
      </c>
      <c r="F25" s="224" t="str">
        <f>VLOOKUP($A25,'Privacy Analyst Evaluation'!$A$46:$E$120,5,0)&amp;""</f>
        <v/>
      </c>
      <c r="H25" s="44"/>
    </row>
    <row r="26" spans="1:8" s="1" customFormat="1" ht="35.25" customHeight="1">
      <c r="A26" s="25" t="s">
        <v>426</v>
      </c>
      <c r="B26" s="24" t="str">
        <f>VLOOKUP($A26,Questions!$A$2:$W$333,2,0)</f>
        <v>Does your solution process personal data regulated by state law(s) (e.g., CCPA)?</v>
      </c>
      <c r="C26" s="28" t="s">
        <v>27</v>
      </c>
      <c r="D26" s="52" t="s">
        <v>427</v>
      </c>
      <c r="E26" s="29" t="str">
        <f>IF($C26="Yes",VLOOKUP($A26,Questions!$A$2:$W$333,17,0)&amp;"",IF($C26="No",VLOOKUP($A26,Questions!$A$2:$W$333,16,0)&amp;"",VLOOKUP($A26,Questions!$A$2:$W$333,15,0)&amp;""))</f>
        <v/>
      </c>
      <c r="F26" s="224" t="str">
        <f>VLOOKUP($A26,'Privacy Analyst Evaluation'!$A$46:$E$120,5,0)&amp;""</f>
        <v/>
      </c>
      <c r="H26" s="44"/>
    </row>
    <row r="27" spans="1:8" s="1" customFormat="1" ht="39" customHeight="1">
      <c r="A27" s="25" t="s">
        <v>428</v>
      </c>
      <c r="B27" s="24" t="str">
        <f>VLOOKUP($A27,Questions!$A$2:$W$333,2,0)</f>
        <v>Does your solution process user-provided data that may contain regulated information?</v>
      </c>
      <c r="C27" s="28" t="s">
        <v>27</v>
      </c>
      <c r="D27" s="52"/>
      <c r="E27" s="29" t="str">
        <f>IF($C27="Yes",VLOOKUP($A27,Questions!$A$2:$W$333,17,0)&amp;"",IF($C27="No",VLOOKUP($A27,Questions!$A$2:$W$333,16,0)&amp;"",VLOOKUP($A27,Questions!$A$2:$W$333,15,0)&amp;""))</f>
        <v/>
      </c>
      <c r="F27" s="224" t="str">
        <f>VLOOKUP($A27,'Privacy Analyst Evaluation'!$A$46:$E$120,5,0)&amp;""</f>
        <v/>
      </c>
      <c r="H27" s="44"/>
    </row>
    <row r="28" spans="1:8" s="1" customFormat="1" ht="27.75" customHeight="1" thickBot="1">
      <c r="A28" s="25" t="s">
        <v>429</v>
      </c>
      <c r="B28" s="333" t="str">
        <f>VLOOKUP($A28,Questions!$A$2:$W$333,2,0)</f>
        <v>Web Link to Product/Service Privacy Notice</v>
      </c>
      <c r="C28" s="93"/>
      <c r="D28" s="26"/>
      <c r="E28" s="29" t="str">
        <f>IF($C28="Yes",VLOOKUP($A28,Questions!$A$2:$W$333,17,0)&amp;"",IF($C28="No",VLOOKUP($A28,Questions!$A$2:$W$333,16,0)&amp;"",VLOOKUP($A28,Questions!$A$2:$W$333,15,0)&amp;""))</f>
        <v/>
      </c>
      <c r="F28" s="224" t="str">
        <f>VLOOKUP($A28,'Privacy Analyst Evaluation'!$A$46:$E$120,5,0)&amp;""</f>
        <v/>
      </c>
      <c r="G28" s="268" t="s">
        <v>133</v>
      </c>
      <c r="H28" s="44"/>
    </row>
    <row r="29" spans="1:8" s="1" customFormat="1" ht="37.35" customHeight="1" thickBot="1">
      <c r="A29" s="80" t="str">
        <f>VLOOKUP(LEFT($A30,4),'Auto Responses'!$N$4:$O$38,2,0)&amp;""</f>
        <v xml:space="preserve"> Privacy-Specific Company Details</v>
      </c>
      <c r="B29" s="30"/>
      <c r="C29" s="19" t="s">
        <v>22</v>
      </c>
      <c r="D29" s="40" t="s">
        <v>23</v>
      </c>
      <c r="E29" s="40" t="s">
        <v>24</v>
      </c>
      <c r="F29" s="222" t="s">
        <v>25</v>
      </c>
      <c r="H29" s="44"/>
    </row>
    <row r="30" spans="1:8" s="1" customFormat="1" ht="78" customHeight="1">
      <c r="A30" s="25" t="s">
        <v>430</v>
      </c>
      <c r="B30" s="24" t="str">
        <f>VLOOKUP($A30,Questions!$A$2:$W$333,2,0)</f>
        <v>Have you had a personal data breach in the past three years that involved reporting to a governmental agency, notice to individuals (including voluntary notice), or notice to another organization or institution?*</v>
      </c>
      <c r="C30" s="28" t="s">
        <v>43</v>
      </c>
      <c r="D30" s="52"/>
      <c r="E30" s="29" t="str">
        <f>IF($C30="Yes",VLOOKUP($A30,Questions!$A$2:$W$333,17,0)&amp;"",IF($C30="No",VLOOKUP($A30,Questions!$A$2:$W$333,16,0)&amp;"",VLOOKUP($A30,Questions!$A$2:$W$333,15,0)&amp;""))</f>
        <v/>
      </c>
      <c r="F30" s="224" t="str">
        <f>VLOOKUP($A30,'Privacy Analyst Evaluation'!$A$46:$E$120,5,0)&amp;""</f>
        <v/>
      </c>
      <c r="H30" s="44"/>
    </row>
    <row r="31" spans="1:8" s="1" customFormat="1" ht="60.75" customHeight="1">
      <c r="A31" s="25" t="s">
        <v>431</v>
      </c>
      <c r="B31" s="24" t="str">
        <f>VLOOKUP($A31,Questions!$A$2:$W$333,2,0)</f>
        <v>Use this area to share information about your privacy practices that will assist those who are assessing your company data privacy program.*</v>
      </c>
      <c r="C31" s="93"/>
      <c r="D31" s="26" t="s">
        <v>432</v>
      </c>
      <c r="E31" s="29" t="str">
        <f>IF($C31="Yes",VLOOKUP($A31,Questions!$A$2:$W$333,17,0)&amp;"",IF($C31="No",VLOOKUP($A31,Questions!$A$2:$W$333,16,0)&amp;"",VLOOKUP($A31,Questions!$A$2:$W$333,15,0)&amp;""))</f>
        <v>Share any details that would help data privacy analysts assess your solution.</v>
      </c>
      <c r="F31" s="224" t="str">
        <f>VLOOKUP($A31,'Privacy Analyst Evaluation'!$A$46:$E$120,5,0)&amp;""</f>
        <v/>
      </c>
      <c r="H31" s="44"/>
    </row>
    <row r="32" spans="1:8" s="1" customFormat="1" ht="42.75" customHeight="1">
      <c r="A32" s="25" t="s">
        <v>433</v>
      </c>
      <c r="B32" s="24" t="str">
        <f>VLOOKUP($A32,Questions!$A$2:$W$333,2,0)</f>
        <v>Have you had any data privacy policy or law violations in the past 36 months?</v>
      </c>
      <c r="C32" s="28" t="s">
        <v>43</v>
      </c>
      <c r="D32" s="52"/>
      <c r="E32" s="29" t="str">
        <f>IF($C32="Yes",VLOOKUP($A32,Questions!$A$2:$W$333,17,0)&amp;"",IF($C32="No",VLOOKUP($A32,Questions!$A$2:$W$333,16,0)&amp;"",VLOOKUP($A32,Questions!$A$2:$W$333,15,0)&amp;""))</f>
        <v/>
      </c>
      <c r="F32" s="224" t="str">
        <f>VLOOKUP($A32,'Privacy Analyst Evaluation'!$A$46:$E$120,5,0)&amp;""</f>
        <v/>
      </c>
      <c r="H32" s="44"/>
    </row>
    <row r="33" spans="1:8" s="1" customFormat="1" ht="15.6" thickBot="1">
      <c r="A33" s="25" t="s">
        <v>434</v>
      </c>
      <c r="B33" s="24" t="str">
        <f>VLOOKUP($A33,Questions!$A$2:$W$333,2,0)</f>
        <v>Do you have a dedicated data privacy staff or office?</v>
      </c>
      <c r="C33" s="28" t="s">
        <v>27</v>
      </c>
      <c r="D33" s="52"/>
      <c r="E33" s="29" t="str">
        <f>IF($C33="Yes",VLOOKUP($A33,Questions!$A$2:$W$333,17,0)&amp;"",IF($C33="No",VLOOKUP($A33,Questions!$A$2:$W$333,16,0)&amp;"",VLOOKUP($A33,Questions!$A$2:$W$333,15,0)&amp;""))</f>
        <v/>
      </c>
      <c r="F33" s="224" t="str">
        <f>VLOOKUP($A33,'Privacy Analyst Evaluation'!$A$46:$E$120,5,0)&amp;""</f>
        <v/>
      </c>
      <c r="G33" s="268" t="s">
        <v>133</v>
      </c>
      <c r="H33" s="44"/>
    </row>
    <row r="34" spans="1:8" s="1" customFormat="1" ht="37.35" customHeight="1" thickBot="1">
      <c r="A34" s="80" t="str">
        <f>VLOOKUP(LEFT($A35,4),'Auto Responses'!$N$4:$O$38,2,0)&amp;""</f>
        <v xml:space="preserve"> Privacy-Specific Documentation</v>
      </c>
      <c r="B34" s="30"/>
      <c r="C34" s="19" t="s">
        <v>22</v>
      </c>
      <c r="D34" s="40" t="s">
        <v>23</v>
      </c>
      <c r="E34" s="40" t="s">
        <v>24</v>
      </c>
      <c r="F34" s="222" t="s">
        <v>25</v>
      </c>
      <c r="H34" s="44"/>
    </row>
    <row r="35" spans="1:8" s="1" customFormat="1" ht="99.75" customHeight="1">
      <c r="A35" s="25" t="s">
        <v>435</v>
      </c>
      <c r="B35" s="24" t="str">
        <f>VLOOKUP($A35,Questions!$A$2:$W$333,2,0)</f>
        <v>If you have completed a SOC 2 audit, does it include the Privacy Trust Service Principle?</v>
      </c>
      <c r="C35" s="28" t="s">
        <v>43</v>
      </c>
      <c r="D35" s="52"/>
      <c r="E35" s="29" t="str">
        <f>IF($C35="Yes",VLOOKUP($A35,Questions!$A$2:$W$333,17,0)&amp;"",IF($C35="No",VLOOKUP($A35,Questions!$A$2:$W$333,16,0)&amp;"",VLOOKUP($A35,Questions!$A$2:$W$333,15,0)&amp;""))</f>
        <v/>
      </c>
      <c r="F35" s="224" t="str">
        <f>VLOOKUP($A35,'Privacy Analyst Evaluation'!$A$46:$E$120,5,0)&amp;""</f>
        <v/>
      </c>
      <c r="H35" s="44"/>
    </row>
    <row r="36" spans="1:8" s="1" customFormat="1" ht="36.75" customHeight="1">
      <c r="A36" s="25" t="s">
        <v>436</v>
      </c>
      <c r="B36" s="24" t="str">
        <f>VLOOKUP($A36,Questions!$A$2:$W$333,2,0)</f>
        <v>Do you conform with a specific industry-standard privacy framework (e.g., NIST Privacy Framework, GDPR, ISO 27701)?</v>
      </c>
      <c r="C36" s="28" t="s">
        <v>27</v>
      </c>
      <c r="D36" s="52" t="s">
        <v>437</v>
      </c>
      <c r="E36" s="29" t="str">
        <f>IF($C36="Yes",VLOOKUP($A36,Questions!$A$2:$W$333,17,0)&amp;"",IF($C36="No",VLOOKUP($A36,Questions!$A$2:$W$333,16,0)&amp;"",VLOOKUP($A36,Questions!$A$2:$W$333,15,0)&amp;""))</f>
        <v>Provide documentation on how your organization conforms to your chosen framework and indicate current certification levels, where appropriate.</v>
      </c>
      <c r="F36" s="224" t="str">
        <f>VLOOKUP($A36,'Privacy Analyst Evaluation'!$A$46:$E$120,5,0)&amp;""</f>
        <v/>
      </c>
      <c r="H36" s="44"/>
    </row>
    <row r="37" spans="1:8" s="1" customFormat="1" ht="40.5" customHeight="1" thickBot="1">
      <c r="A37" s="25" t="s">
        <v>438</v>
      </c>
      <c r="B37" s="24" t="str">
        <f>VLOOKUP($A37,Questions!$A$2:$W$333,2,0)</f>
        <v>Does your employee onboarding and offboarding policy include training of employees on information security and data privacy?</v>
      </c>
      <c r="C37" s="28" t="s">
        <v>27</v>
      </c>
      <c r="D37" s="52"/>
      <c r="E37" s="29" t="str">
        <f>IF($C37="Yes",VLOOKUP($A37,Questions!$A$2:$W$333,17,0)&amp;"",IF($C37="No",VLOOKUP($A37,Questions!$A$2:$W$333,16,0)&amp;"",VLOOKUP($A37,Questions!$A$2:$W$333,15,0)&amp;""))</f>
        <v/>
      </c>
      <c r="F37" s="224" t="str">
        <f>VLOOKUP($A37,'Privacy Analyst Evaluation'!$A$46:$E$120,5,0)&amp;""</f>
        <v/>
      </c>
      <c r="G37" s="268" t="s">
        <v>133</v>
      </c>
      <c r="H37" s="44"/>
    </row>
    <row r="38" spans="1:8" s="1" customFormat="1" ht="37.35" customHeight="1" thickBot="1">
      <c r="A38" s="80" t="str">
        <f>VLOOKUP(LEFT($A39,4),'Auto Responses'!$N$4:$O$38,2,0)&amp;""</f>
        <v xml:space="preserve"> Privacy of Third Parties</v>
      </c>
      <c r="B38" s="30"/>
      <c r="C38" s="19" t="s">
        <v>22</v>
      </c>
      <c r="D38" s="40" t="s">
        <v>23</v>
      </c>
      <c r="E38" s="40" t="s">
        <v>24</v>
      </c>
      <c r="F38" s="222" t="s">
        <v>25</v>
      </c>
      <c r="H38" s="44"/>
    </row>
    <row r="39" spans="1:8" s="1" customFormat="1" ht="40.5">
      <c r="A39" s="25" t="s">
        <v>439</v>
      </c>
      <c r="B39" s="24" t="str">
        <f>VLOOKUP($A39,Questions!$A$2:$W$333,2,0)</f>
        <v>Do you have contractual agreements with third parties that require them to maintain standards and to comply with all regulatory requirements?*</v>
      </c>
      <c r="C39" s="28" t="s">
        <v>27</v>
      </c>
      <c r="D39" s="52"/>
      <c r="E39" s="29" t="str">
        <f>IF($C39="Yes",VLOOKUP($A39,Questions!$A$2:$W$333,17,0)&amp;"",IF($C39="No",VLOOKUP($A39,Questions!$A$2:$W$333,16,0)&amp;"",VLOOKUP($A39,Questions!$A$2:$W$333,15,0)&amp;""))</f>
        <v/>
      </c>
      <c r="F39" s="224" t="str">
        <f>VLOOKUP($A39,'Privacy Analyst Evaluation'!$A$46:$E$120,5,0)&amp;""</f>
        <v/>
      </c>
      <c r="H39" s="44"/>
    </row>
    <row r="40" spans="1:8" s="1" customFormat="1" ht="60.75" customHeight="1" thickBot="1">
      <c r="A40" s="25" t="s">
        <v>440</v>
      </c>
      <c r="B40" s="24" t="str">
        <f>VLOOKUP($A40,Questions!$A$2:$W$333,2,0)</f>
        <v xml:space="preserve">Do you perform privacy impact assesments of third parties that collect, process, or have access to personal data to ensure they meet industry and regulatory standards and to mitigate harmful, unethical, or discriminatory impacts on data subjects? </v>
      </c>
      <c r="C40" s="28" t="s">
        <v>27</v>
      </c>
      <c r="D40" s="52" t="s">
        <v>441</v>
      </c>
      <c r="E40" s="29" t="str">
        <f>IF($C40="Yes",VLOOKUP($A40,Questions!$A$2:$W$333,17,0)&amp;"",IF($C40="No",VLOOKUP($A40,Questions!$A$2:$W$333,16,0)&amp;"",VLOOKUP($A40,Questions!$A$2:$W$333,15,0)&amp;""))</f>
        <v>Provide a summary of your practices that assures that the third party will be subject to the appropriate standards regarding data privacy.</v>
      </c>
      <c r="F40" s="224" t="str">
        <f>VLOOKUP($A40,'Privacy Analyst Evaluation'!$A$46:$E$120,5,0)&amp;""</f>
        <v/>
      </c>
      <c r="G40" s="268" t="s">
        <v>133</v>
      </c>
      <c r="H40" s="44"/>
    </row>
    <row r="41" spans="1:8" s="1" customFormat="1" ht="37.35" customHeight="1" thickBot="1">
      <c r="A41" s="80" t="str">
        <f>VLOOKUP(LEFT($A42,4),'Auto Responses'!$N$4:$O$38,2,0)&amp;""</f>
        <v xml:space="preserve"> Privacy Change Management</v>
      </c>
      <c r="B41" s="30"/>
      <c r="C41" s="19" t="s">
        <v>22</v>
      </c>
      <c r="D41" s="40" t="s">
        <v>23</v>
      </c>
      <c r="E41" s="40" t="s">
        <v>24</v>
      </c>
      <c r="F41" s="222" t="s">
        <v>25</v>
      </c>
      <c r="H41" s="44"/>
    </row>
    <row r="42" spans="1:8" s="1" customFormat="1" ht="42.75" customHeight="1">
      <c r="A42" s="25" t="s">
        <v>442</v>
      </c>
      <c r="B42" s="24" t="str">
        <f>VLOOKUP($A42,Questions!$A$2:$W$333,2,0)</f>
        <v>Does your change management process include privacy review and approval?</v>
      </c>
      <c r="C42" s="28" t="s">
        <v>27</v>
      </c>
      <c r="D42" s="52" t="s">
        <v>443</v>
      </c>
      <c r="E42" s="29" t="str">
        <f>IF($C42="Yes",VLOOKUP($A42,Questions!$A$2:$W$333,17,0)&amp;"",IF($C42="No",VLOOKUP($A42,Questions!$A$2:$W$333,16,0)&amp;"",VLOOKUP($A42,Questions!$A$2:$W$333,15,0)&amp;""))</f>
        <v xml:space="preserve">Please describe your process for privacy review. </v>
      </c>
      <c r="F42" s="224" t="str">
        <f>VLOOKUP($A42,'Privacy Analyst Evaluation'!$A$46:$E$120,5,0)&amp;""</f>
        <v/>
      </c>
      <c r="H42" s="44"/>
    </row>
    <row r="43" spans="1:8" s="1" customFormat="1" ht="46.5" customHeight="1" thickBot="1">
      <c r="A43" s="25" t="s">
        <v>444</v>
      </c>
      <c r="B43" s="24" t="str">
        <f>VLOOKUP($A43,Questions!$A$2:$W$333,2,0)</f>
        <v>Do you have policy and procedure, currently implemented, guiding how privacy risks are mitigated until they can be resolved?</v>
      </c>
      <c r="C43" s="28" t="s">
        <v>27</v>
      </c>
      <c r="D43" s="52"/>
      <c r="E43" s="29" t="str">
        <f>IF($C43="Yes",VLOOKUP($A43,Questions!$A$2:$W$333,17,0)&amp;"",IF($C43="No",VLOOKUP($A43,Questions!$A$2:$W$333,16,0)&amp;"",VLOOKUP($A43,Questions!$A$2:$W$333,15,0)&amp;""))</f>
        <v/>
      </c>
      <c r="F43" s="224" t="str">
        <f>VLOOKUP($A43,'Privacy Analyst Evaluation'!$A$46:$E$120,5,0)&amp;""</f>
        <v/>
      </c>
      <c r="G43" s="268" t="s">
        <v>133</v>
      </c>
      <c r="H43" s="44"/>
    </row>
    <row r="44" spans="1:8" s="1" customFormat="1" ht="37.35" customHeight="1" thickBot="1">
      <c r="A44" s="80" t="str">
        <f>VLOOKUP(LEFT($A45,4),'Auto Responses'!$N$4:$O$38,2,0)&amp;""</f>
        <v xml:space="preserve"> Privacy of Sensitive Data</v>
      </c>
      <c r="B44" s="30"/>
      <c r="C44" s="19" t="s">
        <v>22</v>
      </c>
      <c r="D44" s="40" t="s">
        <v>23</v>
      </c>
      <c r="E44" s="40" t="s">
        <v>24</v>
      </c>
      <c r="F44" s="222" t="s">
        <v>25</v>
      </c>
      <c r="H44" s="44"/>
    </row>
    <row r="45" spans="1:8" s="1" customFormat="1" ht="42.75" customHeight="1">
      <c r="A45" s="25" t="s">
        <v>445</v>
      </c>
      <c r="B45" s="24" t="str">
        <f>VLOOKUP($A45,Questions!$A$2:$W$333,2,0)</f>
        <v>Do you collect, process, or store demographic information?*</v>
      </c>
      <c r="C45" s="28" t="s">
        <v>43</v>
      </c>
      <c r="D45" s="52" t="s">
        <v>446</v>
      </c>
      <c r="E45" s="29" t="str">
        <f>IF($C45="Yes",VLOOKUP($A45,Questions!$A$2:$W$333,17,0)&amp;"",IF($C45="No",VLOOKUP($A45,Questions!$A$2:$W$333,16,0)&amp;"",VLOOKUP($A45,Questions!$A$2:$W$333,15,0)&amp;""))</f>
        <v/>
      </c>
      <c r="F45" s="224" t="str">
        <f>VLOOKUP($A45,'Privacy Analyst Evaluation'!$A$46:$E$120,5,0)&amp;""</f>
        <v/>
      </c>
      <c r="H45" s="44"/>
    </row>
    <row r="46" spans="1:8" s="1" customFormat="1" ht="27">
      <c r="A46" s="25" t="s">
        <v>447</v>
      </c>
      <c r="B46" s="24" t="str">
        <f>VLOOKUP($A46,Questions!$A$2:$W$333,2,0)</f>
        <v>Do you capture or create genetic, biometric, or behaviometric information (e.g.,  facial recognition or fingerprints)?*</v>
      </c>
      <c r="C46" s="28" t="s">
        <v>43</v>
      </c>
      <c r="D46" s="52"/>
      <c r="E46" s="29" t="str">
        <f>IF($C46="Yes",VLOOKUP($A46,Questions!$A$2:$W$333,17,0)&amp;"",IF($C46="No",VLOOKUP($A46,Questions!$A$2:$W$333,16,0)&amp;"",VLOOKUP($A46,Questions!$A$2:$W$333,15,0)&amp;""))</f>
        <v/>
      </c>
      <c r="F46" s="224" t="str">
        <f>VLOOKUP($A46,'Privacy Analyst Evaluation'!$A$46:$E$120,5,0)&amp;""</f>
        <v/>
      </c>
      <c r="H46" s="44"/>
    </row>
    <row r="47" spans="1:8" s="1" customFormat="1" ht="60" customHeight="1">
      <c r="A47" s="25" t="s">
        <v>448</v>
      </c>
      <c r="B47" s="24" t="str">
        <f>VLOOKUP($A47,Questions!$A$2:$W$333,2,0)</f>
        <v>Do you combine institutional data (including "de-identified," "anonymized," or otherwise masked data) with personal data from any other sources?*</v>
      </c>
      <c r="C47" s="28" t="s">
        <v>43</v>
      </c>
      <c r="D47" s="52"/>
      <c r="E47" s="29" t="str">
        <f>IF($C47="Yes",VLOOKUP($A47,Questions!$A$2:$W$333,17,0)&amp;"",IF($C47="No",VLOOKUP($A47,Questions!$A$2:$W$333,16,0)&amp;"",VLOOKUP($A47,Questions!$A$2:$W$333,15,0)&amp;""))</f>
        <v/>
      </c>
      <c r="F47" s="224" t="str">
        <f>VLOOKUP($A47,'Privacy Analyst Evaluation'!$A$46:$E$120,5,0)&amp;""</f>
        <v/>
      </c>
      <c r="H47" s="44"/>
    </row>
    <row r="48" spans="1:8" s="1" customFormat="1" ht="36" customHeight="1">
      <c r="A48" s="25" t="s">
        <v>449</v>
      </c>
      <c r="B48" s="24" t="str">
        <f>VLOOKUP($A48,Questions!$A$2:$W$333,2,0)</f>
        <v>Is institutional data coming into or going out of the United States at any point during collection, processing, storage, or archiving?</v>
      </c>
      <c r="C48" s="28" t="s">
        <v>43</v>
      </c>
      <c r="D48" s="52"/>
      <c r="E48" s="29" t="str">
        <f>IF($C48="Yes",VLOOKUP($A48,Questions!$A$2:$W$333,17,0)&amp;"",IF($C48="No",VLOOKUP($A48,Questions!$A$2:$W$333,16,0)&amp;"",VLOOKUP($A48,Questions!$A$2:$W$333,15,0)&amp;""))</f>
        <v/>
      </c>
      <c r="F48" s="224" t="str">
        <f>VLOOKUP($A48,'Privacy Analyst Evaluation'!$A$46:$E$120,5,0)&amp;""</f>
        <v/>
      </c>
      <c r="H48" s="44"/>
    </row>
    <row r="49" spans="1:8" s="1" customFormat="1" ht="32.25" customHeight="1">
      <c r="A49" s="25" t="s">
        <v>450</v>
      </c>
      <c r="B49" s="24" t="str">
        <f>VLOOKUP($A49,Questions!$A$2:$W$333,2,0)</f>
        <v>Do you capture device information (e.g., IP address, MAC address)?</v>
      </c>
      <c r="C49" s="28" t="s">
        <v>43</v>
      </c>
      <c r="D49" s="52" t="s">
        <v>451</v>
      </c>
      <c r="E49" s="29" t="str">
        <f>IF($C49="Yes",VLOOKUP($A49,Questions!$A$2:$W$333,17,0)&amp;"",IF($C49="No",VLOOKUP($A49,Questions!$A$2:$W$333,16,0)&amp;"",VLOOKUP($A49,Questions!$A$2:$W$333,15,0)&amp;""))</f>
        <v/>
      </c>
      <c r="F49" s="224" t="str">
        <f>VLOOKUP($A49,'Privacy Analyst Evaluation'!$A$46:$E$120,5,0)&amp;""</f>
        <v/>
      </c>
      <c r="H49" s="44"/>
    </row>
    <row r="50" spans="1:8" s="1" customFormat="1" ht="49.5" customHeight="1">
      <c r="A50" s="25" t="s">
        <v>452</v>
      </c>
      <c r="B50" s="24" t="str">
        <f>VLOOKUP($A50,Questions!$A$2:$W$333,2,0)</f>
        <v>Does any part of this service/project involve a web/app tracking component (e.g., use of web-tracking pixels, cookies)?</v>
      </c>
      <c r="C50" s="344" t="s">
        <v>27</v>
      </c>
      <c r="D50" s="32" t="s">
        <v>453</v>
      </c>
      <c r="E50" s="29" t="str">
        <f>IF($C50="Yes",VLOOKUP($A50,Questions!$A$2:$W$333,17,0)&amp;"",IF($C50="No",VLOOKUP($A50,Questions!$A$2:$W$333,16,0)&amp;"",VLOOKUP($A50,Questions!$A$2:$W$333,15,0)&amp;""))</f>
        <v>Describe the tracking component and what is done with the information.</v>
      </c>
      <c r="F50" s="224" t="str">
        <f>VLOOKUP($A50,'Privacy Analyst Evaluation'!$A$46:$E$120,5,0)&amp;""</f>
        <v/>
      </c>
      <c r="H50" s="44"/>
    </row>
    <row r="51" spans="1:8" s="1" customFormat="1" ht="44.25" customHeight="1">
      <c r="A51" s="25" t="s">
        <v>454</v>
      </c>
      <c r="B51" s="24" t="str">
        <f>VLOOKUP($A51,Questions!$A$2:$W$333,2,0)</f>
        <v>Does your staff (or a third party) have access to institutional data (e.g., financial, PHI, or other sensitive information) through any means?</v>
      </c>
      <c r="C51" s="28" t="s">
        <v>43</v>
      </c>
      <c r="D51" s="52" t="s">
        <v>455</v>
      </c>
      <c r="E51" s="29" t="str">
        <f>IF($C51="Yes",VLOOKUP($A51,Questions!$A$2:$W$333,17,0)&amp;"",IF($C51="No",VLOOKUP($A51,Questions!$A$2:$W$333,16,0)&amp;"",VLOOKUP($A51,Questions!$A$2:$W$333,15,0)&amp;""))</f>
        <v/>
      </c>
      <c r="F51" s="224" t="str">
        <f>VLOOKUP($A51,'Privacy Analyst Evaluation'!$A$46:$E$120,5,0)&amp;""</f>
        <v/>
      </c>
      <c r="H51" s="44"/>
    </row>
    <row r="52" spans="1:8" s="1" customFormat="1" ht="52.5" customHeight="1" thickBot="1">
      <c r="A52" s="25" t="s">
        <v>456</v>
      </c>
      <c r="B52" s="24" t="str">
        <f>VLOOKUP($A52,Questions!$A$2:$W$333,2,0)</f>
        <v>Will you handle personal data in a manner compliant with all relevant laws, regulations, and applicable institution policies?</v>
      </c>
      <c r="C52" s="28" t="s">
        <v>43</v>
      </c>
      <c r="D52" s="123"/>
      <c r="E52" s="29" t="str">
        <f>IF($C52="Yes",VLOOKUP($A52,Questions!$A$2:$W$333,17,0)&amp;"",IF($C52="No",VLOOKUP($A52,Questions!$A$2:$W$333,16,0)&amp;"",VLOOKUP($A52,Questions!$A$2:$W$333,15,0)&amp;""))</f>
        <v/>
      </c>
      <c r="F52" s="224" t="str">
        <f>VLOOKUP($A52,'Privacy Analyst Evaluation'!$A$46:$E$120,5,0)&amp;""</f>
        <v/>
      </c>
      <c r="G52" s="268" t="s">
        <v>133</v>
      </c>
      <c r="H52" s="44"/>
    </row>
    <row r="53" spans="1:8" s="1" customFormat="1" ht="37.35" customHeight="1" thickBot="1">
      <c r="A53" s="80" t="str">
        <f>VLOOKUP(LEFT($A54,4),'Auto Responses'!$N$4:$O$38,2,0)&amp;""</f>
        <v xml:space="preserve"> Privacy Policies and Procedures</v>
      </c>
      <c r="B53" s="30"/>
      <c r="C53" s="19" t="s">
        <v>22</v>
      </c>
      <c r="D53" s="40" t="s">
        <v>23</v>
      </c>
      <c r="E53" s="40" t="s">
        <v>24</v>
      </c>
      <c r="F53" s="222" t="s">
        <v>25</v>
      </c>
      <c r="H53" s="44"/>
    </row>
    <row r="54" spans="1:8" s="1" customFormat="1" ht="26.25" customHeight="1">
      <c r="A54" s="25" t="s">
        <v>457</v>
      </c>
      <c r="B54" s="24" t="str">
        <f>VLOOKUP($A54,Questions!$A$2:$W$333,2,0)</f>
        <v>Do you have a documented privacy management process?</v>
      </c>
      <c r="C54" s="28" t="s">
        <v>27</v>
      </c>
      <c r="D54" s="52" t="s">
        <v>458</v>
      </c>
      <c r="E54" s="29" t="str">
        <f>IF($C54="Yes",VLOOKUP($A54,Questions!$A$2:$W$333,17,0)&amp;"",IF($C54="No",VLOOKUP($A54,Questions!$A$2:$W$333,16,0)&amp;"",VLOOKUP($A54,Questions!$A$2:$W$333,15,0)&amp;""))</f>
        <v>Describe privacy management process or provide links or attach documentation.</v>
      </c>
      <c r="F54" s="224" t="str">
        <f>VLOOKUP($A54,'Privacy Analyst Evaluation'!$A$46:$E$120,5,0)&amp;""</f>
        <v/>
      </c>
      <c r="H54" s="44"/>
    </row>
    <row r="55" spans="1:8" s="1" customFormat="1" ht="40.5" customHeight="1">
      <c r="A55" s="25" t="s">
        <v>459</v>
      </c>
      <c r="B55" s="24" t="str">
        <f>VLOOKUP($A55,Questions!$A$2:$W$333,2,0)</f>
        <v>Are privacy principles designed into the product lifecycle (i.e., privacy-by-design)?</v>
      </c>
      <c r="C55" s="28" t="s">
        <v>27</v>
      </c>
      <c r="D55" s="52" t="s">
        <v>460</v>
      </c>
      <c r="E55" s="29" t="str">
        <f>IF($C55="Yes",VLOOKUP($A55,Questions!$A$2:$W$333,17,0)&amp;"",IF($C55="No",VLOOKUP($A55,Questions!$A$2:$W$333,16,0)&amp;"",VLOOKUP($A55,Questions!$A$2:$W$333,15,0)&amp;""))</f>
        <v>Summarize the privacy principles designed into the product lifecycle.</v>
      </c>
      <c r="F55" s="224" t="str">
        <f>VLOOKUP($A55,'Privacy Analyst Evaluation'!$A$46:$E$120,5,0)&amp;""</f>
        <v/>
      </c>
      <c r="H55" s="44"/>
    </row>
    <row r="56" spans="1:8" s="1" customFormat="1" ht="33" customHeight="1">
      <c r="A56" s="25" t="s">
        <v>461</v>
      </c>
      <c r="B56" s="24" t="str">
        <f>VLOOKUP($A56,Questions!$A$2:$W$333,2,0)</f>
        <v>Will you comply with applicable breach notification laws?</v>
      </c>
      <c r="C56" s="28" t="s">
        <v>27</v>
      </c>
      <c r="D56" s="52" t="s">
        <v>462</v>
      </c>
      <c r="E56" s="29" t="str">
        <f>IF($C56="Yes",VLOOKUP($A56,Questions!$A$2:$W$333,17,0)&amp;"",IF($C56="No",VLOOKUP($A56,Questions!$A$2:$W$333,16,0)&amp;"",VLOOKUP($A56,Questions!$A$2:$W$333,15,0)&amp;""))</f>
        <v>State how quickly the institution will be notified.</v>
      </c>
      <c r="F56" s="224" t="str">
        <f>VLOOKUP($A56,'Privacy Analyst Evaluation'!$A$46:$E$120,5,0)&amp;""</f>
        <v/>
      </c>
      <c r="H56" s="44"/>
    </row>
    <row r="57" spans="1:8" s="1" customFormat="1" ht="39.75" customHeight="1">
      <c r="A57" s="25" t="s">
        <v>463</v>
      </c>
      <c r="B57" s="24" t="str">
        <f>VLOOKUP($A57,Questions!$A$2:$W$333,2,0)</f>
        <v>Will you comply with the institution's policies regarding user privacy and data protection?</v>
      </c>
      <c r="C57" s="28" t="s">
        <v>27</v>
      </c>
      <c r="D57" s="52"/>
      <c r="E57" s="29" t="str">
        <f>IF($C57="Yes",VLOOKUP($A57,Questions!$A$2:$W$333,17,0)&amp;"",IF($C57="No",VLOOKUP($A57,Questions!$A$2:$W$333,16,0)&amp;"",VLOOKUP($A57,Questions!$A$2:$W$333,15,0)&amp;""))</f>
        <v/>
      </c>
      <c r="F57" s="224" t="str">
        <f>VLOOKUP($A57,'Privacy Analyst Evaluation'!$A$46:$E$120,5,0)&amp;""</f>
        <v/>
      </c>
      <c r="H57" s="44"/>
    </row>
    <row r="58" spans="1:8" s="1" customFormat="1" ht="38.25" customHeight="1">
      <c r="A58" s="25" t="s">
        <v>464</v>
      </c>
      <c r="B58" s="24" t="str">
        <f>VLOOKUP($A58,Questions!$A$2:$W$333,2,0)</f>
        <v>Is your company subject to the laws and regulations of the institution's geographic region?</v>
      </c>
      <c r="C58" s="28" t="s">
        <v>27</v>
      </c>
      <c r="D58" s="52"/>
      <c r="E58" s="29" t="str">
        <f>IF($C58="Yes",VLOOKUP($A58,Questions!$A$2:$W$333,17,0)&amp;"",IF($C58="No",VLOOKUP($A58,Questions!$A$2:$W$333,16,0)&amp;"",VLOOKUP($A58,Questions!$A$2:$W$333,15,0)&amp;""))</f>
        <v/>
      </c>
      <c r="F58" s="224" t="str">
        <f>VLOOKUP($A58,'Privacy Analyst Evaluation'!$A$46:$E$120,5,0)&amp;""</f>
        <v/>
      </c>
      <c r="H58" s="44"/>
    </row>
    <row r="59" spans="1:8" s="1" customFormat="1" ht="29.25" customHeight="1">
      <c r="A59" s="25" t="s">
        <v>465</v>
      </c>
      <c r="B59" s="24" t="str">
        <f>VLOOKUP($A59,Questions!$A$2:$W$333,2,0)</f>
        <v>Do you have a privacy awareness/training program?*</v>
      </c>
      <c r="C59" s="28" t="s">
        <v>27</v>
      </c>
      <c r="D59" s="52"/>
      <c r="E59" s="29" t="str">
        <f>IF($C59="Yes",VLOOKUP($A59,Questions!$A$2:$W$333,17,0)&amp;"",IF($C59="No",VLOOKUP($A59,Questions!$A$2:$W$333,16,0)&amp;"",VLOOKUP($A59,Questions!$A$2:$W$333,15,0)&amp;""))</f>
        <v/>
      </c>
      <c r="F59" s="224" t="str">
        <f>VLOOKUP($A59,'Privacy Analyst Evaluation'!$A$46:$E$120,5,0)&amp;""</f>
        <v/>
      </c>
      <c r="H59" s="44"/>
    </row>
    <row r="60" spans="1:8" s="1" customFormat="1" ht="29.25" customHeight="1">
      <c r="A60" s="25" t="s">
        <v>466</v>
      </c>
      <c r="B60" s="24" t="str">
        <f>VLOOKUP($A60,Questions!$A$2:$W$333,2,0)</f>
        <v>Is privacy awareness training mandatory for all employees?</v>
      </c>
      <c r="C60" s="28" t="s">
        <v>27</v>
      </c>
      <c r="D60" s="52" t="s">
        <v>467</v>
      </c>
      <c r="E60" s="29" t="str">
        <f>IF($C60="Yes",VLOOKUP($A60,Questions!$A$2:$W$333,17,0)&amp;"",IF($C60="No",VLOOKUP($A60,Questions!$A$2:$W$333,16,0)&amp;"",VLOOKUP($A60,Questions!$A$2:$W$333,15,0)&amp;""))</f>
        <v>Summarize your privacy awareness training content and state how frequently employees are required to undergo privacy awareness training</v>
      </c>
      <c r="F60" s="224" t="str">
        <f>VLOOKUP($A60,'Privacy Analyst Evaluation'!$A$46:$E$120,5,0)&amp;""</f>
        <v/>
      </c>
      <c r="H60" s="44"/>
    </row>
    <row r="61" spans="1:8" s="1" customFormat="1" ht="39.75" customHeight="1">
      <c r="A61" s="25" t="s">
        <v>468</v>
      </c>
      <c r="B61" s="24" t="str">
        <f>VLOOKUP($A61,Questions!$A$2:$W$333,2,0)</f>
        <v>Is AI privacy and ethics awareness/training required for all employees who work with AI?</v>
      </c>
      <c r="C61" s="28" t="s">
        <v>27</v>
      </c>
      <c r="D61" s="52"/>
      <c r="E61" s="29" t="str">
        <f>IF($C61="Yes",VLOOKUP($A61,Questions!$A$2:$W$333,17,0)&amp;"",IF($C61="No",VLOOKUP($A61,Questions!$A$2:$W$333,16,0)&amp;"",VLOOKUP($A61,Questions!$A$2:$W$333,15,0)&amp;""))</f>
        <v/>
      </c>
      <c r="F61" s="224" t="str">
        <f>VLOOKUP($A61,'Privacy Analyst Evaluation'!$A$46:$E$120,5,0)&amp;""</f>
        <v/>
      </c>
      <c r="H61" s="44"/>
    </row>
    <row r="62" spans="1:8" s="1" customFormat="1" ht="39.75" customHeight="1">
      <c r="A62" s="25" t="s">
        <v>469</v>
      </c>
      <c r="B62" s="24" t="str">
        <f>VLOOKUP($A62,Questions!$A$2:$W$333,2,0)</f>
        <v>Do you have any decision-making processes that are completely automated (i.e., there is no human involvement)?</v>
      </c>
      <c r="C62" s="28" t="s">
        <v>43</v>
      </c>
      <c r="D62" s="52"/>
      <c r="E62" s="29" t="str">
        <f>IF($C62="Yes",VLOOKUP($A62,Questions!$A$2:$W$333,17,0)&amp;"",IF($C62="No",VLOOKUP($A62,Questions!$A$2:$W$333,16,0)&amp;"",VLOOKUP($A62,Questions!$A$2:$W$333,15,0)&amp;""))</f>
        <v/>
      </c>
      <c r="F62" s="224" t="str">
        <f>VLOOKUP($A62,'Privacy Analyst Evaluation'!$A$46:$E$120,5,0)&amp;""</f>
        <v/>
      </c>
      <c r="H62" s="44"/>
    </row>
    <row r="63" spans="1:8" s="1" customFormat="1" ht="54" customHeight="1">
      <c r="A63" s="25" t="s">
        <v>470</v>
      </c>
      <c r="B63" s="24" t="str">
        <f>VLOOKUP($A63,Questions!$A$2:$W$333,2,0)</f>
        <v>Do you have a documented process for managing automated processing, including validations, monitoring, and data subject requests?</v>
      </c>
      <c r="C63" s="28" t="s">
        <v>27</v>
      </c>
      <c r="D63" s="52" t="s">
        <v>471</v>
      </c>
      <c r="E63" s="29" t="str">
        <f>IF($C63="Yes",VLOOKUP($A63,Questions!$A$2:$W$333,17,0)&amp;"",IF($C63="No",VLOOKUP($A63,Questions!$A$2:$W$333,16,0)&amp;"",VLOOKUP($A63,Questions!$A$2:$W$333,15,0)&amp;""))</f>
        <v>Provide documentation describing management processes.</v>
      </c>
      <c r="F63" s="224" t="str">
        <f>VLOOKUP($A63,'Privacy Analyst Evaluation'!$A$46:$E$120,5,0)&amp;""</f>
        <v/>
      </c>
      <c r="H63" s="44"/>
    </row>
    <row r="64" spans="1:8" s="1" customFormat="1" ht="40.5" customHeight="1">
      <c r="A64" s="25" t="s">
        <v>472</v>
      </c>
      <c r="B64" s="24" t="str">
        <f>VLOOKUP($A64,Questions!$A$2:$W$333,2,0)</f>
        <v>Do you have a documented policy for sharing information with law enforcement?</v>
      </c>
      <c r="C64" s="28" t="s">
        <v>27</v>
      </c>
      <c r="D64" s="52"/>
      <c r="E64" s="29" t="str">
        <f>IF($C64="Yes",VLOOKUP($A64,Questions!$A$2:$W$333,17,0)&amp;"",IF($C64="No",VLOOKUP($A64,Questions!$A$2:$W$333,16,0)&amp;"",VLOOKUP($A64,Questions!$A$2:$W$333,15,0)&amp;""))</f>
        <v/>
      </c>
      <c r="F64" s="224" t="str">
        <f>VLOOKUP($A64,'Privacy Analyst Evaluation'!$A$46:$E$120,5,0)&amp;""</f>
        <v/>
      </c>
      <c r="H64" s="44"/>
    </row>
    <row r="65" spans="1:8" s="1" customFormat="1" ht="39.75" customHeight="1">
      <c r="A65" s="25" t="s">
        <v>473</v>
      </c>
      <c r="B65" s="24" t="str">
        <f>VLOOKUP($A65,Questions!$A$2:$W$333,2,0)</f>
        <v>Do you share any institutional data with law enforcement without a valid warrant?*</v>
      </c>
      <c r="C65" s="28" t="s">
        <v>43</v>
      </c>
      <c r="D65" s="52"/>
      <c r="E65" s="29" t="str">
        <f>IF($C65="Yes",VLOOKUP($A65,Questions!$A$2:$W$333,17,0)&amp;"",IF($C65="No",VLOOKUP($A65,Questions!$A$2:$W$333,16,0)&amp;"",VLOOKUP($A65,Questions!$A$2:$W$333,15,0)&amp;""))</f>
        <v/>
      </c>
      <c r="F65" s="224" t="str">
        <f>VLOOKUP($A65,'Privacy Analyst Evaluation'!$A$46:$E$120,5,0)&amp;""</f>
        <v/>
      </c>
      <c r="H65" s="44"/>
    </row>
    <row r="66" spans="1:8" s="1" customFormat="1" ht="26.25" customHeight="1" thickBot="1">
      <c r="A66" s="25" t="s">
        <v>474</v>
      </c>
      <c r="B66" s="24" t="str">
        <f>VLOOKUP($A66,Questions!$A$2:$W$333,2,0)</f>
        <v>Does your incident response team include a privacy analyst/officer?</v>
      </c>
      <c r="C66" s="28" t="s">
        <v>27</v>
      </c>
      <c r="D66" s="52"/>
      <c r="E66" s="29" t="str">
        <f>IF($C66="Yes",VLOOKUP($A66,Questions!$A$2:$W$333,17,0)&amp;"",IF($C66="No",VLOOKUP($A66,Questions!$A$2:$W$333,16,0)&amp;"",VLOOKUP($A66,Questions!$A$2:$W$333,15,0)&amp;""))</f>
        <v/>
      </c>
      <c r="F66" s="224" t="str">
        <f>VLOOKUP($A66,'Privacy Analyst Evaluation'!$A$46:$E$120,5,0)&amp;""</f>
        <v/>
      </c>
      <c r="G66" s="268" t="s">
        <v>133</v>
      </c>
      <c r="H66" s="44"/>
    </row>
    <row r="67" spans="1:8" s="1" customFormat="1" ht="37.35" customHeight="1" thickBot="1">
      <c r="A67" s="80" t="str">
        <f>VLOOKUP(LEFT($A68,4),'Auto Responses'!$N$4:$O$38,2,0)&amp;""</f>
        <v xml:space="preserve"> International Privacy</v>
      </c>
      <c r="B67" s="30"/>
      <c r="C67" s="19" t="s">
        <v>22</v>
      </c>
      <c r="D67" s="40" t="s">
        <v>23</v>
      </c>
      <c r="E67" s="40" t="s">
        <v>24</v>
      </c>
      <c r="F67" s="222" t="s">
        <v>25</v>
      </c>
      <c r="H67" s="44"/>
    </row>
    <row r="68" spans="1:8" s="1" customFormat="1" ht="42.75" customHeight="1">
      <c r="A68" s="25" t="s">
        <v>475</v>
      </c>
      <c r="B68" s="24" t="str">
        <f>VLOOKUP($A68,Questions!$A$2:$W$333,2,0)</f>
        <v>Will data be collected from or processed in or stored in the European Economic Area (EEA)?</v>
      </c>
      <c r="C68" s="28" t="s">
        <v>43</v>
      </c>
      <c r="D68" s="52"/>
      <c r="E68" s="29" t="str">
        <f>IF($C68="Yes",VLOOKUP($A68,Questions!$A$2:$W$333,17,0)&amp;"",IF($C68="No",VLOOKUP($A68,Questions!$A$2:$W$333,16,0)&amp;"",VLOOKUP($A68,Questions!$A$2:$W$333,15,0)&amp;""))</f>
        <v/>
      </c>
      <c r="F68" s="224" t="str">
        <f>VLOOKUP($A68,'Privacy Analyst Evaluation'!$A$46:$E$120,5,0)&amp;""</f>
        <v/>
      </c>
      <c r="H68" s="44"/>
    </row>
    <row r="69" spans="1:8" s="1" customFormat="1" ht="28.5" customHeight="1">
      <c r="A69" s="25" t="s">
        <v>476</v>
      </c>
      <c r="B69" s="24" t="str">
        <f>VLOOKUP($A69,Questions!$A$2:$W$333,2,0)</f>
        <v>Do you have a data protection officer (DPO)?</v>
      </c>
      <c r="C69" s="28" t="s">
        <v>27</v>
      </c>
      <c r="D69" s="52" t="s">
        <v>477</v>
      </c>
      <c r="E69" s="29" t="str">
        <f>IF($C69="Yes",VLOOKUP($A69,Questions!$A$2:$W$333,17,0)&amp;"",IF($C69="No",VLOOKUP($A69,Questions!$A$2:$W$333,16,0)&amp;"",VLOOKUP($A69,Questions!$A$2:$W$333,15,0)&amp;""))</f>
        <v>Provide the name and contact information for the DPO.</v>
      </c>
      <c r="F69" s="224" t="str">
        <f>VLOOKUP($A69,'Privacy Analyst Evaluation'!$A$46:$E$120,5,0)&amp;""</f>
        <v/>
      </c>
      <c r="H69" s="44"/>
    </row>
    <row r="70" spans="1:8" s="1" customFormat="1" ht="38.25" customHeight="1">
      <c r="A70" s="25" t="s">
        <v>478</v>
      </c>
      <c r="B70" s="24" t="str">
        <f>VLOOKUP($A70,Questions!$A$2:$W$333,2,0)</f>
        <v>Will you sign appropriate GDPR Standard Contractual Clauses (SCCs) with the institution?</v>
      </c>
      <c r="C70" s="28" t="s">
        <v>27</v>
      </c>
      <c r="D70" s="52"/>
      <c r="E70" s="29" t="str">
        <f>IF($C70="Yes",VLOOKUP($A70,Questions!$A$2:$W$333,17,0)&amp;"",IF($C70="No",VLOOKUP($A70,Questions!$A$2:$W$333,16,0)&amp;"",VLOOKUP($A70,Questions!$A$2:$W$333,15,0)&amp;""))</f>
        <v/>
      </c>
      <c r="F70" s="224" t="str">
        <f>VLOOKUP($A70,'Privacy Analyst Evaluation'!$A$46:$E$120,5,0)&amp;""</f>
        <v/>
      </c>
      <c r="H70" s="44"/>
    </row>
    <row r="71" spans="1:8" s="1" customFormat="1" ht="25.5" customHeight="1">
      <c r="A71" s="25" t="s">
        <v>479</v>
      </c>
      <c r="B71" s="24" t="str">
        <f>VLOOKUP($A71,Questions!$A$2:$W$333,2,0)</f>
        <v>Will data be collected from or processed in or stored in China?</v>
      </c>
      <c r="C71" s="28" t="s">
        <v>43</v>
      </c>
      <c r="D71" s="52"/>
      <c r="E71" s="29" t="str">
        <f>IF($C71="Yes",VLOOKUP($A71,Questions!$A$2:$W$333,17,0)&amp;"",IF($C71="No",VLOOKUP($A71,Questions!$A$2:$W$333,16,0)&amp;"",VLOOKUP($A71,Questions!$A$2:$W$333,15,0)&amp;""))</f>
        <v/>
      </c>
      <c r="F71" s="224" t="str">
        <f>VLOOKUP($A71,'Privacy Analyst Evaluation'!$A$46:$E$120,5,0)&amp;""</f>
        <v/>
      </c>
      <c r="H71" s="44"/>
    </row>
    <row r="72" spans="1:8" s="1" customFormat="1" ht="43.5" customHeight="1" thickBot="1">
      <c r="A72" s="25" t="s">
        <v>480</v>
      </c>
      <c r="B72" s="24" t="str">
        <f>VLOOKUP($A72,Questions!$A$2:$W$333,2,0)</f>
        <v>Do you comply with PIPL security, privacy, and data localization requirements?</v>
      </c>
      <c r="C72" s="28" t="s">
        <v>27</v>
      </c>
      <c r="D72" s="52"/>
      <c r="E72" s="29" t="str">
        <f>IF($C72="Yes",VLOOKUP($A72,Questions!$A$2:$W$333,17,0)&amp;"",IF($C72="No",VLOOKUP($A72,Questions!$A$2:$W$333,16,0)&amp;"",VLOOKUP($A72,Questions!$A$2:$W$333,15,0)&amp;""))</f>
        <v/>
      </c>
      <c r="F72" s="224" t="str">
        <f>VLOOKUP($A72,'Privacy Analyst Evaluation'!$A$46:$E$120,5,0)&amp;""</f>
        <v/>
      </c>
      <c r="G72" s="268" t="s">
        <v>133</v>
      </c>
      <c r="H72" s="44"/>
    </row>
    <row r="73" spans="1:8" s="1" customFormat="1" ht="37.35" customHeight="1" thickBot="1">
      <c r="A73" s="80" t="str">
        <f>VLOOKUP(LEFT($A74,4),'Auto Responses'!$N$4:$O$38,2,0)&amp;""</f>
        <v xml:space="preserve"> Data Privacy</v>
      </c>
      <c r="B73" s="30"/>
      <c r="C73" s="19" t="s">
        <v>22</v>
      </c>
      <c r="D73" s="40" t="s">
        <v>23</v>
      </c>
      <c r="E73" s="40" t="s">
        <v>24</v>
      </c>
      <c r="F73" s="222" t="s">
        <v>25</v>
      </c>
      <c r="H73" s="44"/>
    </row>
    <row r="74" spans="1:8" s="1" customFormat="1" ht="39.75" customHeight="1">
      <c r="A74" s="25" t="s">
        <v>481</v>
      </c>
      <c r="B74" s="24" t="str">
        <f>VLOOKUP($A74,Questions!$A$2:$W$333,2,0)</f>
        <v>Have you performed a Data Privacy Impact Assesssment for the solution/project?</v>
      </c>
      <c r="C74" s="28" t="s">
        <v>27</v>
      </c>
      <c r="D74" s="52"/>
      <c r="E74" s="29" t="str">
        <f>IF($C74="Yes",VLOOKUP($A74,Questions!$A$2:$W$333,17,0)&amp;"",IF($C74="No",VLOOKUP($A74,Questions!$A$2:$W$333,16,0)&amp;"",VLOOKUP($A74,Questions!$A$2:$W$333,15,0)&amp;""))</f>
        <v/>
      </c>
      <c r="F74" s="224" t="str">
        <f>VLOOKUP($A74,'Privacy Analyst Evaluation'!$A$46:$E$120,5,0)&amp;""</f>
        <v/>
      </c>
      <c r="H74" s="44"/>
    </row>
    <row r="75" spans="1:8" s="1" customFormat="1" ht="54.75" customHeight="1">
      <c r="A75" s="25" t="s">
        <v>482</v>
      </c>
      <c r="B75" s="24" t="str">
        <f>VLOOKUP($A75,Questions!$A$2:$W$333,2,0)</f>
        <v>Do you provide an end-user privacy notice about privacy policies and procedures that identify the purpose(s) for which personal information is collected, used, retained, and disclosed?</v>
      </c>
      <c r="C75" s="28" t="s">
        <v>27</v>
      </c>
      <c r="D75" s="52"/>
      <c r="E75" s="29" t="str">
        <f>IF($C75="Yes",VLOOKUP($A75,Questions!$A$2:$W$333,17,0)&amp;"",IF($C75="No",VLOOKUP($A75,Questions!$A$2:$W$333,16,0)&amp;"",VLOOKUP($A75,Questions!$A$2:$W$333,15,0)&amp;""))</f>
        <v/>
      </c>
      <c r="F75" s="224" t="str">
        <f>VLOOKUP($A75,'Privacy Analyst Evaluation'!$A$46:$E$120,5,0)&amp;""</f>
        <v/>
      </c>
      <c r="H75" s="44"/>
    </row>
    <row r="76" spans="1:8" s="1" customFormat="1" ht="54" customHeight="1">
      <c r="A76" s="25" t="s">
        <v>483</v>
      </c>
      <c r="B76" s="24" t="str">
        <f>VLOOKUP($A76,Questions!$A$2:$W$333,2,0)</f>
        <v>Do you describe the choices available to the individual and obtain implicit or explicit consent with respect to the collection, use, and disclosure of personal information?</v>
      </c>
      <c r="C76" s="28" t="s">
        <v>27</v>
      </c>
      <c r="D76" s="52"/>
      <c r="E76" s="29" t="str">
        <f>IF($C76="Yes",VLOOKUP($A76,Questions!$A$2:$W$333,17,0)&amp;"",IF($C76="No",VLOOKUP($A76,Questions!$A$2:$W$333,16,0)&amp;"",VLOOKUP($A76,Questions!$A$2:$W$333,15,0)&amp;""))</f>
        <v/>
      </c>
      <c r="F76" s="224" t="str">
        <f>VLOOKUP($A76,'Privacy Analyst Evaluation'!$A$46:$E$120,5,0)&amp;""</f>
        <v/>
      </c>
      <c r="H76" s="44"/>
    </row>
    <row r="77" spans="1:8" s="1" customFormat="1" ht="57" customHeight="1">
      <c r="A77" s="25" t="s">
        <v>484</v>
      </c>
      <c r="B77" s="24" t="str">
        <f>VLOOKUP($A77,Questions!$A$2:$W$333,2,0)</f>
        <v>Do you collect personal information only for the purpose(s) identified in the agreement with an institution or, if there is none, the purpose(s) identified in the privacy notice?</v>
      </c>
      <c r="C77" s="28" t="s">
        <v>27</v>
      </c>
      <c r="D77" s="52"/>
      <c r="E77" s="29" t="str">
        <f>IF($C77="Yes",VLOOKUP($A77,Questions!$A$2:$W$333,17,0)&amp;"",IF($C77="No",VLOOKUP($A77,Questions!$A$2:$W$333,16,0)&amp;"",VLOOKUP($A77,Questions!$A$2:$W$333,15,0)&amp;""))</f>
        <v/>
      </c>
      <c r="F77" s="224" t="str">
        <f>VLOOKUP($A77,'Privacy Analyst Evaluation'!$A$46:$E$120,5,0)&amp;""</f>
        <v/>
      </c>
      <c r="H77" s="44"/>
    </row>
    <row r="78" spans="1:8" s="1" customFormat="1" ht="36" customHeight="1">
      <c r="A78" s="25" t="s">
        <v>485</v>
      </c>
      <c r="B78" s="24" t="str">
        <f>VLOOKUP($A78,Questions!$A$2:$W$333,2,0)</f>
        <v>Do you have a documented list of personal data your service maintains?</v>
      </c>
      <c r="C78" s="28" t="s">
        <v>27</v>
      </c>
      <c r="D78" s="52"/>
      <c r="E78" s="29" t="str">
        <f>IF($C78="Yes",VLOOKUP($A78,Questions!$A$2:$W$333,17,0)&amp;"",IF($C78="No",VLOOKUP($A78,Questions!$A$2:$W$333,16,0)&amp;"",VLOOKUP($A78,Questions!$A$2:$W$333,15,0)&amp;""))</f>
        <v/>
      </c>
      <c r="F78" s="224" t="str">
        <f>VLOOKUP($A78,'Privacy Analyst Evaluation'!$A$46:$E$120,5,0)&amp;""</f>
        <v/>
      </c>
      <c r="H78" s="44"/>
    </row>
    <row r="79" spans="1:8" s="1" customFormat="1" ht="57.75" customHeight="1">
      <c r="A79" s="25" t="s">
        <v>486</v>
      </c>
      <c r="B79" s="24" t="str">
        <f>VLOOKUP($A79,Questions!$A$2:$W$333,2,0)</f>
        <v>Do you retain personal information for only as long as necessary to fulfill the stated purpose(s) or as required by law or regulation and thereafter appropriately dispose of such information?</v>
      </c>
      <c r="C79" s="28" t="s">
        <v>27</v>
      </c>
      <c r="D79" s="52"/>
      <c r="E79" s="29" t="str">
        <f>IF($C79="Yes",VLOOKUP($A79,Questions!$A$2:$W$333,17,0)&amp;"",IF($C79="No",VLOOKUP($A79,Questions!$A$2:$W$333,16,0)&amp;"",VLOOKUP($A79,Questions!$A$2:$W$333,15,0)&amp;""))</f>
        <v/>
      </c>
      <c r="F79" s="224" t="str">
        <f>VLOOKUP($A79,'Privacy Analyst Evaluation'!$A$46:$E$120,5,0)&amp;""</f>
        <v/>
      </c>
      <c r="H79" s="44"/>
    </row>
    <row r="80" spans="1:8" s="1" customFormat="1" ht="44.25" customHeight="1">
      <c r="A80" s="25" t="s">
        <v>487</v>
      </c>
      <c r="B80" s="24" t="str">
        <f>VLOOKUP($A80,Questions!$A$2:$W$333,2,0)</f>
        <v>Do you provide individuals with access to their personal information for review and update (i.e., data subject rights)?</v>
      </c>
      <c r="C80" s="28" t="s">
        <v>27</v>
      </c>
      <c r="D80" s="52"/>
      <c r="E80" s="29" t="str">
        <f>IF($C80="Yes",VLOOKUP($A80,Questions!$A$2:$W$333,17,0)&amp;"",IF($C80="No",VLOOKUP($A80,Questions!$A$2:$W$333,16,0)&amp;"",VLOOKUP($A80,Questions!$A$2:$W$333,15,0)&amp;""))</f>
        <v/>
      </c>
      <c r="F80" s="224" t="str">
        <f>VLOOKUP($A80,'Privacy Analyst Evaluation'!$A$46:$E$120,5,0)&amp;""</f>
        <v/>
      </c>
      <c r="H80" s="44"/>
    </row>
    <row r="81" spans="1:8" s="1" customFormat="1" ht="70.5" customHeight="1">
      <c r="A81" s="25" t="s">
        <v>488</v>
      </c>
      <c r="B81" s="24" t="str">
        <f>VLOOKUP($A81,Questions!$A$2:$W$333,2,0)</f>
        <v>Do you disclose personal information to third parties only for the purpose(s) identified in the privacy notice or with the implicit or explicit consent of the individual?</v>
      </c>
      <c r="C81" s="28" t="s">
        <v>43</v>
      </c>
      <c r="D81" s="52"/>
      <c r="E81" s="29" t="str">
        <f>IF($C81="Yes",VLOOKUP($A81,Questions!$A$2:$W$333,17,0)&amp;"",IF($C81="No",VLOOKUP($A81,Questions!$A$2:$W$333,16,0)&amp;"",VLOOKUP($A81,Questions!$A$2:$W$333,15,0)&amp;""))</f>
        <v/>
      </c>
      <c r="F81" s="224" t="str">
        <f>VLOOKUP($A81,'Privacy Analyst Evaluation'!$A$46:$E$120,5,0)&amp;""</f>
        <v/>
      </c>
      <c r="H81" s="44"/>
    </row>
    <row r="82" spans="1:8" s="1" customFormat="1" ht="40.5" customHeight="1">
      <c r="A82" s="25" t="s">
        <v>489</v>
      </c>
      <c r="B82" s="24" t="str">
        <f>VLOOKUP($A82,Questions!$A$2:$W$333,2,0)</f>
        <v>Do you protect personal information against unauthorized access (both physical and logical)?</v>
      </c>
      <c r="C82" s="28" t="s">
        <v>27</v>
      </c>
      <c r="D82" s="52"/>
      <c r="E82" s="29" t="str">
        <f>IF($C82="Yes",VLOOKUP($A82,Questions!$A$2:$W$333,17,0)&amp;"",IF($C82="No",VLOOKUP($A82,Questions!$A$2:$W$333,16,0)&amp;"",VLOOKUP($A82,Questions!$A$2:$W$333,15,0)&amp;""))</f>
        <v/>
      </c>
      <c r="F82" s="224" t="str">
        <f>VLOOKUP($A82,'Privacy Analyst Evaluation'!$A$46:$E$120,5,0)&amp;""</f>
        <v/>
      </c>
      <c r="H82" s="44"/>
    </row>
    <row r="83" spans="1:8" s="1" customFormat="1" ht="49.5" customHeight="1">
      <c r="A83" s="25" t="s">
        <v>490</v>
      </c>
      <c r="B83" s="24" t="str">
        <f>VLOOKUP($A83,Questions!$A$2:$W$333,2,0)</f>
        <v>Do you maintain accurate, complete, and relevant personal information for the purposes identified in the privacy notice?</v>
      </c>
      <c r="C83" s="28" t="s">
        <v>27</v>
      </c>
      <c r="D83" s="52"/>
      <c r="E83" s="29" t="str">
        <f>IF($C83="Yes",VLOOKUP($A83,Questions!$A$2:$W$333,17,0)&amp;"",IF($C83="No",VLOOKUP($A83,Questions!$A$2:$W$333,16,0)&amp;"",VLOOKUP($A83,Questions!$A$2:$W$333,15,0)&amp;""))</f>
        <v/>
      </c>
      <c r="F83" s="224" t="str">
        <f>VLOOKUP($A83,'Privacy Analyst Evaluation'!$A$46:$E$120,5,0)&amp;""</f>
        <v/>
      </c>
      <c r="H83" s="44"/>
    </row>
    <row r="84" spans="1:8" s="1" customFormat="1" ht="46.5" customHeight="1">
      <c r="A84" s="25" t="s">
        <v>491</v>
      </c>
      <c r="B84" s="24" t="str">
        <f>VLOOKUP($A84,Questions!$A$2:$W$333,2,0)</f>
        <v>Do you have procedures to address privacy-related noncompliance complaints and disputes?</v>
      </c>
      <c r="C84" s="28" t="s">
        <v>27</v>
      </c>
      <c r="D84" s="52"/>
      <c r="E84" s="29" t="str">
        <f>IF($C84="Yes",VLOOKUP($A84,Questions!$A$2:$W$333,17,0)&amp;"",IF($C84="No",VLOOKUP($A84,Questions!$A$2:$W$333,16,0)&amp;"",VLOOKUP($A84,Questions!$A$2:$W$333,15,0)&amp;""))</f>
        <v/>
      </c>
      <c r="F84" s="224" t="str">
        <f>VLOOKUP($A84,'Privacy Analyst Evaluation'!$A$46:$E$120,5,0)&amp;""</f>
        <v/>
      </c>
      <c r="H84" s="44"/>
    </row>
    <row r="85" spans="1:8" s="1" customFormat="1" ht="45" customHeight="1">
      <c r="A85" s="25" t="s">
        <v>492</v>
      </c>
      <c r="B85" s="24" t="str">
        <f>VLOOKUP($A85,Questions!$A$2:$W$333,2,0)</f>
        <v>Do you "anonymize," "de-identify," or otherwise mask personal data?</v>
      </c>
      <c r="C85" s="28" t="s">
        <v>27</v>
      </c>
      <c r="D85" s="52"/>
      <c r="E85" s="29" t="str">
        <f>IF($C85="Yes",VLOOKUP($A85,Questions!$A$2:$W$333,17,0)&amp;"",IF($C85="No",VLOOKUP($A85,Questions!$A$2:$W$333,16,0)&amp;"",VLOOKUP($A85,Questions!$A$2:$W$333,15,0)&amp;""))</f>
        <v/>
      </c>
      <c r="F85" s="224" t="str">
        <f>VLOOKUP($A85,'Privacy Analyst Evaluation'!$A$46:$E$120,5,0)&amp;""</f>
        <v/>
      </c>
      <c r="H85" s="44"/>
    </row>
    <row r="86" spans="1:8" s="1" customFormat="1" ht="93" customHeight="1">
      <c r="A86" s="25" t="s">
        <v>493</v>
      </c>
      <c r="B86" s="24" t="str">
        <f>VLOOKUP($A86,Questions!$A$2:$W$333,2,0)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86" s="28" t="s">
        <v>43</v>
      </c>
      <c r="D86" s="52"/>
      <c r="E86" s="29" t="str">
        <f>IF($C86="Yes",VLOOKUP($A86,Questions!$A$2:$W$333,17,0)&amp;"",IF($C86="No",VLOOKUP($A86,Questions!$A$2:$W$333,16,0)&amp;"",VLOOKUP($A86,Questions!$A$2:$W$333,15,0)&amp;""))</f>
        <v/>
      </c>
      <c r="F86" s="224" t="str">
        <f>VLOOKUP($A86,'Privacy Analyst Evaluation'!$A$46:$E$120,5,0)&amp;""</f>
        <v/>
      </c>
      <c r="H86" s="44"/>
    </row>
    <row r="87" spans="1:8" s="1" customFormat="1" ht="48" customHeight="1">
      <c r="A87" s="25" t="s">
        <v>494</v>
      </c>
      <c r="B87" s="24" t="str">
        <f>VLOOKUP($A87,Questions!$A$2:$W$333,2,0)</f>
        <v>Do you certify stop-processing requests, including any data that is processed by a third party on your behalf?</v>
      </c>
      <c r="C87" s="28" t="s">
        <v>27</v>
      </c>
      <c r="D87" s="52"/>
      <c r="E87" s="29" t="str">
        <f>IF($C87="Yes",VLOOKUP($A87,Questions!$A$2:$W$333,17,0)&amp;"",IF($C87="No",VLOOKUP($A87,Questions!$A$2:$W$333,16,0)&amp;"",VLOOKUP($A87,Questions!$A$2:$W$333,15,0)&amp;""))</f>
        <v/>
      </c>
      <c r="F87" s="224" t="str">
        <f>VLOOKUP($A87,'Privacy Analyst Evaluation'!$A$46:$E$120,5,0)&amp;""</f>
        <v/>
      </c>
      <c r="H87" s="44"/>
    </row>
    <row r="88" spans="1:8" s="1" customFormat="1" ht="36.75" customHeight="1" thickBot="1">
      <c r="A88" s="25" t="s">
        <v>495</v>
      </c>
      <c r="B88" s="24" t="str">
        <f>VLOOKUP($A88,Questions!$A$2:$W$333,2,0)</f>
        <v>Do you have a process to review code for ethical considerations?</v>
      </c>
      <c r="C88" s="28" t="s">
        <v>27</v>
      </c>
      <c r="D88" s="52"/>
      <c r="E88" s="29" t="str">
        <f>IF($C88="Yes",VLOOKUP($A88,Questions!$A$2:$W$333,17,0)&amp;"",IF($C88="No",VLOOKUP($A88,Questions!$A$2:$W$333,16,0)&amp;"",VLOOKUP($A88,Questions!$A$2:$W$333,15,0)&amp;""))</f>
        <v/>
      </c>
      <c r="F88" s="224" t="str">
        <f>VLOOKUP($A88,'Privacy Analyst Evaluation'!$A$46:$E$120,5,0)&amp;""</f>
        <v/>
      </c>
      <c r="G88" s="268" t="s">
        <v>133</v>
      </c>
      <c r="H88" s="44"/>
    </row>
    <row r="89" spans="1:8" s="1" customFormat="1" ht="37.35" customHeight="1" thickBot="1">
      <c r="A89" s="80" t="str">
        <f>VLOOKUP(LEFT($A90,4),'Auto Responses'!$N$4:$O$38,2,0)&amp;""</f>
        <v xml:space="preserve"> Privacy and AI</v>
      </c>
      <c r="B89" s="30"/>
      <c r="C89" s="19" t="s">
        <v>22</v>
      </c>
      <c r="D89" s="40" t="s">
        <v>23</v>
      </c>
      <c r="E89" s="40" t="s">
        <v>24</v>
      </c>
      <c r="F89" s="222" t="s">
        <v>25</v>
      </c>
      <c r="H89" s="44"/>
    </row>
    <row r="90" spans="1:8" s="1" customFormat="1" ht="32.25" customHeight="1">
      <c r="A90" s="25" t="s">
        <v>496</v>
      </c>
      <c r="B90" s="24" t="str">
        <f>VLOOKUP($A90,Questions!$A$2:$W$333,2,0)</f>
        <v>Does your service use AI for the processing of institutional data?</v>
      </c>
      <c r="C90" s="28" t="s">
        <v>43</v>
      </c>
      <c r="D90" s="337" t="s">
        <v>497</v>
      </c>
      <c r="E90" s="29" t="str">
        <f>IF($C$19="No",'Auto Responses'!$A$6,IF($C90="Yes",VLOOKUP($A90,Questions!$A$2:$W$333,17,0)&amp;"",IF($C90="No",VLOOKUP($A90,Questions!$A$2:$W$333,16,0)&amp;"",VLOOKUP($A90,Questions!$A$2:$W$333,15,0)&amp;"")))</f>
        <v/>
      </c>
      <c r="F90" s="224" t="str">
        <f>VLOOKUP($A90,'Privacy Analyst Evaluation'!$A$46:$E$120,5,0)&amp;""</f>
        <v/>
      </c>
      <c r="H90" s="44"/>
    </row>
    <row r="91" spans="1:8" s="1" customFormat="1" ht="32.25" customHeight="1">
      <c r="A91" s="25" t="s">
        <v>498</v>
      </c>
      <c r="B91" s="24" t="str">
        <f>VLOOKUP($A91,Questions!$A$2:$W$333,2,0)</f>
        <v>Is any institutional data retained in the AI processing?*</v>
      </c>
      <c r="C91" s="28" t="s">
        <v>43</v>
      </c>
      <c r="D91" s="337" t="s">
        <v>499</v>
      </c>
      <c r="E91" s="29" t="str">
        <f>IF($C$19="No",'Auto Responses'!$A$6,IF($C91="Yes",VLOOKUP($A91,Questions!$A$2:$W$333,17,0)&amp;"",IF($C91="No",VLOOKUP($A91,Questions!$A$2:$W$333,16,0)&amp;"",VLOOKUP($A91,Questions!$A$2:$W$333,15,0)&amp;"")))</f>
        <v/>
      </c>
      <c r="F91" s="224" t="str">
        <f>VLOOKUP($A91,'Privacy Analyst Evaluation'!$A$46:$E$120,5,0)&amp;""</f>
        <v/>
      </c>
      <c r="H91" s="44"/>
    </row>
    <row r="92" spans="1:8" s="1" customFormat="1" ht="55.5" customHeight="1">
      <c r="A92" s="25" t="s">
        <v>500</v>
      </c>
      <c r="B92" s="24" t="str">
        <f>VLOOKUP($A92,Questions!$A$2:$W$333,2,0)</f>
        <v>Do you have agreements in place with third parties or subprocessors regarding the protection of customer data and use of AI?*</v>
      </c>
      <c r="C92" s="28" t="s">
        <v>27</v>
      </c>
      <c r="D92" s="337" t="s">
        <v>501</v>
      </c>
      <c r="E92" s="29" t="str">
        <f>IF($C$19="No",'Auto Responses'!$A$6,IF($C92="Yes",VLOOKUP($A92,Questions!$A$2:$W$333,17,0)&amp;"",IF($C92="No",VLOOKUP($A92,Questions!$A$2:$W$333,16,0)&amp;"",VLOOKUP($A92,Questions!$A$2:$W$333,15,0)&amp;"")))</f>
        <v/>
      </c>
      <c r="F92" s="224" t="str">
        <f>VLOOKUP($A92,'Privacy Analyst Evaluation'!$A$46:$E$120,5,0)&amp;""</f>
        <v/>
      </c>
      <c r="H92" s="44"/>
    </row>
    <row r="93" spans="1:8" s="1" customFormat="1" ht="32.25" customHeight="1">
      <c r="A93" s="25" t="s">
        <v>502</v>
      </c>
      <c r="B93" s="24" t="str">
        <f>VLOOKUP($A93,Questions!$A$2:$W$333,2,0)</f>
        <v>Will institutional data be processed through a third party or subprocessor that also uses AI?</v>
      </c>
      <c r="C93" s="28" t="s">
        <v>43</v>
      </c>
      <c r="D93" s="337"/>
      <c r="E93" s="29" t="str">
        <f>IF($C$19="No",'Auto Responses'!$A$6,IF($C93="Yes",VLOOKUP($A93,Questions!$A$2:$W$333,17,0)&amp;"",IF($C93="No",VLOOKUP($A93,Questions!$A$2:$W$333,16,0)&amp;"",VLOOKUP($A93,Questions!$A$2:$W$333,15,0)&amp;"")))</f>
        <v/>
      </c>
      <c r="F93" s="224" t="str">
        <f>VLOOKUP($A93,'Privacy Analyst Evaluation'!$A$46:$E$120,5,0)&amp;""</f>
        <v/>
      </c>
      <c r="H93" s="44"/>
    </row>
    <row r="94" spans="1:8" s="1" customFormat="1" ht="48.6" customHeight="1">
      <c r="A94" s="25" t="s">
        <v>503</v>
      </c>
      <c r="B94" s="24" t="str">
        <f>VLOOKUP($A94,Questions!$A$2:$W$333,2,0)</f>
        <v>Is AI processing limited to fully licensed commercial enterprise AI services?</v>
      </c>
      <c r="C94" s="28" t="s">
        <v>43</v>
      </c>
      <c r="D94" s="337" t="s">
        <v>504</v>
      </c>
      <c r="E94" s="29" t="str">
        <f>IF($C$19="No",'Auto Responses'!$A$6,IF($C94="Yes",VLOOKUP($A94,Questions!$A$2:$W$333,17,0)&amp;"",IF($C94="No",VLOOKUP($A94,Questions!$A$2:$W$333,16,0)&amp;"",VLOOKUP($A94,Questions!$A$2:$W$333,15,0)&amp;"")))</f>
        <v/>
      </c>
      <c r="F94" s="224" t="str">
        <f>VLOOKUP($A94,'Privacy Analyst Evaluation'!$A$46:$E$120,5,0)&amp;""</f>
        <v/>
      </c>
      <c r="H94" s="44"/>
    </row>
    <row r="95" spans="1:8" s="1" customFormat="1" ht="32.25" customHeight="1">
      <c r="A95" s="25" t="s">
        <v>505</v>
      </c>
      <c r="B95" s="24" t="str">
        <f>VLOOKUP($A95,Questions!$A$2:$W$333,2,0)</f>
        <v>Will institutional data be used or processed by any shared AI services?</v>
      </c>
      <c r="C95" s="28" t="s">
        <v>43</v>
      </c>
      <c r="D95" s="337" t="s">
        <v>499</v>
      </c>
      <c r="E95" s="29" t="str">
        <f>IF($C$19="No",'Auto Responses'!$A$6,IF($C95="Yes",VLOOKUP($A95,Questions!$A$2:$W$333,17,0)&amp;"",IF($C95="No",VLOOKUP($A95,Questions!$A$2:$W$333,16,0)&amp;"",VLOOKUP($A95,Questions!$A$2:$W$333,15,0)&amp;"")))</f>
        <v/>
      </c>
      <c r="F95" s="224" t="str">
        <f>VLOOKUP($A95,'Privacy Analyst Evaluation'!$A$46:$E$120,5,0)&amp;""</f>
        <v/>
      </c>
      <c r="H95" s="44"/>
    </row>
    <row r="96" spans="1:8" s="1" customFormat="1" ht="32.25" customHeight="1">
      <c r="A96" s="25" t="s">
        <v>506</v>
      </c>
      <c r="B96" s="24" t="str">
        <f>VLOOKUP($A96,Questions!$A$2:$W$333,2,0)</f>
        <v>Do you have safeguards in place to protect institutional data and data privacy from unintended AI queries or processing?</v>
      </c>
      <c r="C96" s="28" t="s">
        <v>27</v>
      </c>
      <c r="D96" s="337"/>
      <c r="E96" s="29" t="str">
        <f>IF($C$19="No",'Auto Responses'!$A$6,IF($C96="Yes",VLOOKUP($A96,Questions!$A$2:$W$333,17,0)&amp;"",IF($C96="No",VLOOKUP($A96,Questions!$A$2:$W$333,16,0)&amp;"",VLOOKUP($A96,Questions!$A$2:$W$333,15,0)&amp;"")))</f>
        <v/>
      </c>
      <c r="F96" s="224" t="str">
        <f>VLOOKUP($A96,'Privacy Analyst Evaluation'!$A$46:$E$120,5,0)&amp;""</f>
        <v/>
      </c>
      <c r="H96" s="44"/>
    </row>
    <row r="97" spans="1:11" s="1" customFormat="1" ht="55.5" customHeight="1">
      <c r="A97" s="25" t="s">
        <v>507</v>
      </c>
      <c r="B97" s="24" t="str">
        <f>VLOOKUP($A97,Questions!$A$2:$W$333,2,0)</f>
        <v>Do you provide choice to the user to opt out of AI use?</v>
      </c>
      <c r="C97" s="28" t="s">
        <v>27</v>
      </c>
      <c r="D97" s="337" t="s">
        <v>508</v>
      </c>
      <c r="E97" s="29" t="str">
        <f>IF($C$19="No",'Auto Responses'!$A$6,IF($C97="Yes",VLOOKUP($A97,Questions!$A$2:$W$333,17,0)&amp;"",IF($C97="No",VLOOKUP($A97,Questions!$A$2:$W$333,16,0)&amp;"",VLOOKUP($A97,Questions!$A$2:$W$333,15,0)&amp;"")))</f>
        <v/>
      </c>
      <c r="F97" s="224" t="str">
        <f>VLOOKUP($A97,'Privacy Analyst Evaluation'!$A$46:$E$120,5,0)&amp;""</f>
        <v/>
      </c>
      <c r="G97" s="268" t="s">
        <v>133</v>
      </c>
      <c r="H97" s="44"/>
    </row>
    <row r="98" spans="1:11" s="1" customFormat="1" ht="44.25" customHeight="1">
      <c r="A98" s="300" t="s">
        <v>48</v>
      </c>
      <c r="C98" s="14"/>
      <c r="D98" s="15"/>
      <c r="E98" s="53"/>
      <c r="F98" s="215"/>
      <c r="H98" s="44"/>
    </row>
    <row r="99" spans="1:11" s="1" customFormat="1" ht="15" hidden="1" customHeight="1">
      <c r="A99"/>
      <c r="C99" s="14"/>
      <c r="D99" s="15"/>
      <c r="E99" s="53"/>
      <c r="F99" s="215"/>
      <c r="H99" s="44"/>
    </row>
    <row r="100" spans="1:11" ht="15" hidden="1" customHeight="1">
      <c r="A100" s="1"/>
      <c r="B100" s="14"/>
      <c r="C100" s="88"/>
      <c r="D100" s="16"/>
      <c r="E100" s="54"/>
      <c r="G100" s="44"/>
      <c r="H100" s="1"/>
      <c r="K100"/>
    </row>
    <row r="101" spans="1:11" ht="0" hidden="1" customHeight="1">
      <c r="A101" s="25" t="e">
        <f>#REF!</f>
        <v>#REF!</v>
      </c>
    </row>
    <row r="102" spans="1:11" s="1" customFormat="1" ht="0" hidden="1" customHeight="1">
      <c r="A102" s="25" t="e">
        <f>#REF!</f>
        <v>#REF!</v>
      </c>
      <c r="C102" s="14"/>
      <c r="D102" s="15"/>
      <c r="E102" s="53"/>
      <c r="F102" s="215"/>
      <c r="H102" s="44"/>
    </row>
    <row r="103" spans="1:11" s="1" customFormat="1" ht="0" hidden="1" customHeight="1">
      <c r="A103" s="25" t="e">
        <f>#REF!</f>
        <v>#REF!</v>
      </c>
      <c r="C103" s="14"/>
      <c r="D103" s="15"/>
      <c r="E103" s="53"/>
      <c r="F103" s="215"/>
      <c r="H103" s="44"/>
    </row>
    <row r="104" spans="1:11" s="1" customFormat="1" ht="0" hidden="1" customHeight="1">
      <c r="A104" s="25" t="e">
        <f>#REF!</f>
        <v>#REF!</v>
      </c>
      <c r="C104" s="14"/>
      <c r="D104" s="15"/>
      <c r="E104" s="53"/>
      <c r="F104" s="215"/>
      <c r="H104" s="44"/>
    </row>
    <row r="105" spans="1:11" s="1" customFormat="1" ht="0" hidden="1" customHeight="1">
      <c r="A105" s="25" t="e">
        <f>#REF!</f>
        <v>#REF!</v>
      </c>
      <c r="C105" s="14"/>
      <c r="D105" s="15"/>
      <c r="E105" s="53"/>
      <c r="F105" s="215"/>
      <c r="H105" s="44"/>
    </row>
    <row r="106" spans="1:11" s="1" customFormat="1" ht="0" hidden="1" customHeight="1">
      <c r="A106" s="25" t="e">
        <f>#REF!</f>
        <v>#REF!</v>
      </c>
      <c r="C106" s="14"/>
      <c r="D106" s="15"/>
      <c r="E106" s="53"/>
      <c r="F106" s="215"/>
      <c r="H106" s="44"/>
    </row>
    <row r="107" spans="1:11" s="1" customFormat="1" ht="0" hidden="1" customHeight="1">
      <c r="A107" s="25" t="e">
        <f>#REF!</f>
        <v>#REF!</v>
      </c>
      <c r="C107" s="14"/>
      <c r="D107" s="15"/>
      <c r="E107" s="53"/>
      <c r="F107" s="215"/>
      <c r="H107" s="44"/>
    </row>
    <row r="108" spans="1:11" s="1" customFormat="1" ht="0" hidden="1" customHeight="1">
      <c r="A108"/>
      <c r="C108" s="14"/>
      <c r="D108" s="15"/>
      <c r="E108" s="53"/>
      <c r="F108" s="215"/>
      <c r="H108" s="44"/>
    </row>
    <row r="109" spans="1:11" s="1" customFormat="1" ht="0" hidden="1" customHeight="1">
      <c r="A109"/>
      <c r="C109" s="14"/>
      <c r="D109" s="15"/>
      <c r="E109" s="53"/>
      <c r="F109" s="215"/>
      <c r="H109" s="44"/>
    </row>
    <row r="110" spans="1:11" s="1" customFormat="1" ht="0" hidden="1" customHeight="1">
      <c r="A110"/>
      <c r="C110" s="14"/>
      <c r="D110" s="15"/>
      <c r="E110" s="53"/>
      <c r="F110" s="215"/>
      <c r="H110" s="44"/>
    </row>
    <row r="111" spans="1:11" s="1" customFormat="1" ht="0" hidden="1" customHeight="1">
      <c r="A111"/>
      <c r="C111" s="14"/>
      <c r="D111" s="15"/>
      <c r="E111" s="53"/>
      <c r="F111" s="215"/>
      <c r="H111" s="44"/>
    </row>
    <row r="112" spans="1:11" s="1" customFormat="1" ht="0" hidden="1" customHeight="1">
      <c r="A112"/>
      <c r="C112" s="14"/>
      <c r="D112" s="15"/>
      <c r="E112" s="53"/>
      <c r="F112" s="215"/>
      <c r="H112" s="44"/>
    </row>
    <row r="113" spans="1:8" s="1" customFormat="1" ht="0" hidden="1" customHeight="1">
      <c r="A113"/>
      <c r="C113" s="14"/>
      <c r="D113" s="15"/>
      <c r="E113" s="53"/>
      <c r="F113" s="215"/>
      <c r="H113" s="44"/>
    </row>
    <row r="114" spans="1:8" s="1" customFormat="1" ht="0" hidden="1" customHeight="1">
      <c r="A114"/>
      <c r="C114" s="14"/>
      <c r="D114" s="15"/>
      <c r="E114" s="53"/>
      <c r="F114" s="215"/>
      <c r="H114" s="44"/>
    </row>
    <row r="115" spans="1:8" s="1" customFormat="1" ht="0" hidden="1" customHeight="1">
      <c r="A115"/>
      <c r="C115" s="14"/>
      <c r="D115" s="15"/>
      <c r="E115" s="53"/>
      <c r="F115" s="215"/>
      <c r="H115" s="44"/>
    </row>
    <row r="116" spans="1:8" s="1" customFormat="1" ht="0" hidden="1" customHeight="1">
      <c r="A116"/>
      <c r="C116" s="14"/>
      <c r="D116" s="15"/>
      <c r="E116" s="53"/>
      <c r="F116" s="215"/>
      <c r="H116" s="44"/>
    </row>
    <row r="117" spans="1:8" s="1" customFormat="1" ht="0" hidden="1" customHeight="1">
      <c r="A117"/>
      <c r="C117" s="14"/>
      <c r="D117" s="15"/>
      <c r="E117" s="53"/>
      <c r="F117" s="215"/>
      <c r="H117" s="44"/>
    </row>
  </sheetData>
  <phoneticPr fontId="31" type="noConversion"/>
  <dataValidations count="3">
    <dataValidation allowBlank="1" showInputMessage="1" showErrorMessage="1" promptTitle="Warning!" prompt="The HECVAT is built using a number of complex formulas. Editing this cell can break the functionality of the tool. " sqref="C2 E18:F98 D18 C18 C23 D23 C29 D29 D34 C34 C38 D38 C41 D41 D44 C44 C53 D53 C67 D67 C73 D73 C89 D89 C4:F12 D2:F3 B2:B98 A3:A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DF7562B-1F06-4B32-8D46-242693F672D2}">
          <x14:formula1>
            <xm:f>'Auto Responses'!$J$3:$J$4</xm:f>
          </x14:formula1>
          <xm:sqref>C24:C27 C90:C97 C74:C88 C68:C72 C54:C66 C45:C52 C42:C43 C39:C40 C35:C37 C32:C33 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M364"/>
  <sheetViews>
    <sheetView showGridLines="0" showZeros="0" topLeftCell="A24" zoomScale="85" zoomScaleNormal="85" workbookViewId="0">
      <selection activeCell="F270" sqref="F270"/>
    </sheetView>
  </sheetViews>
  <sheetFormatPr defaultColWidth="0" defaultRowHeight="0" customHeight="1" zeroHeight="1"/>
  <cols>
    <col min="1" max="1" width="18.796875" style="72" customWidth="1"/>
    <col min="2" max="2" width="57.59765625" style="72" customWidth="1"/>
    <col min="3" max="3" width="19.59765625" style="72" customWidth="1"/>
    <col min="4" max="4" width="29.296875" style="72" customWidth="1"/>
    <col min="5" max="9" width="19.59765625" style="72" customWidth="1"/>
    <col min="10" max="10" width="18.796875" style="72" customWidth="1"/>
    <col min="11" max="11" width="0.19921875" style="72" customWidth="1"/>
    <col min="12" max="12" width="8.5" style="72" customWidth="1"/>
    <col min="13" max="13" width="0" style="72" hidden="1" customWidth="1"/>
    <col min="14" max="16384" width="8.5" style="72" hidden="1"/>
  </cols>
  <sheetData>
    <row r="1" spans="1:10" ht="0" hidden="1" customHeight="1">
      <c r="A1" s="72" t="s">
        <v>509</v>
      </c>
    </row>
    <row r="2" spans="1:10" ht="36" customHeight="1">
      <c r="A2" s="195" t="s">
        <v>510</v>
      </c>
      <c r="B2" s="192"/>
      <c r="C2" s="192"/>
      <c r="D2" s="192"/>
      <c r="E2" s="192"/>
      <c r="F2" s="192"/>
      <c r="G2" s="192"/>
      <c r="H2" s="192"/>
      <c r="I2" s="226" t="str">
        <f>'Auto Responses'!$A$36</f>
        <v>Version 4.02</v>
      </c>
      <c r="J2" s="193"/>
    </row>
    <row r="3" spans="1:10" ht="25.5" customHeight="1">
      <c r="A3" s="116"/>
      <c r="B3" s="116"/>
      <c r="C3" s="116"/>
      <c r="D3" s="116"/>
      <c r="E3" s="116"/>
      <c r="F3" s="116"/>
      <c r="G3" s="116"/>
      <c r="H3" s="116"/>
      <c r="I3" s="116"/>
      <c r="J3" s="116"/>
    </row>
    <row r="4" spans="1:10" ht="36" customHeight="1">
      <c r="A4" s="117" t="s">
        <v>511</v>
      </c>
      <c r="B4" s="118"/>
      <c r="C4" s="118"/>
      <c r="D4" s="118"/>
      <c r="E4" s="118"/>
      <c r="F4" s="118"/>
      <c r="G4" s="118"/>
      <c r="H4" s="118"/>
      <c r="I4" s="118"/>
      <c r="J4" s="118"/>
    </row>
    <row r="5" spans="1:10" s="305" customFormat="1" ht="19.5" customHeight="1">
      <c r="A5" s="281" t="str">
        <f>HLOOKUP($A$4,'Auto Responses'!$F$2:$F$7,2,0)&amp;""</f>
        <v>1. Upon initial review, you can check the "Non-Negotiable" box by any question to compile a report of questions that may prohibit a full review.</v>
      </c>
      <c r="B5" s="281"/>
      <c r="C5" s="281"/>
      <c r="D5" s="281"/>
      <c r="E5" s="281"/>
      <c r="F5" s="281"/>
      <c r="G5" s="281"/>
      <c r="H5" s="281"/>
      <c r="I5" s="281"/>
      <c r="J5" s="281"/>
    </row>
    <row r="6" spans="1:10" s="305" customFormat="1" ht="19.5" customHeight="1">
      <c r="A6" s="281" t="str">
        <f>HLOOKUP($A$4,'Auto Responses'!$F$2:$F$7,3,0)&amp;""</f>
        <v>2. When evaluating an answer, a default importance level has been set. You can use the "Importance Override" dropdown to override the default and adjust the value of the question.</v>
      </c>
      <c r="B6" s="281"/>
      <c r="C6" s="281"/>
      <c r="D6" s="281"/>
      <c r="E6" s="281"/>
      <c r="F6" s="281"/>
      <c r="G6" s="281"/>
      <c r="H6" s="281"/>
      <c r="I6" s="281"/>
      <c r="J6" s="281"/>
    </row>
    <row r="7" spans="1:10" s="305" customFormat="1" ht="19.5" customHeight="1">
      <c r="A7" s="281" t="str">
        <f>HLOOKUP($A$4,'Auto Responses'!$F$2:$F$7,4,0)&amp;""</f>
        <v>3. For questions that are qualitative or for which you disagree with the preferred response, make a selection in the "Compliant Override" dropdown to adjust the question's impact on the score.</v>
      </c>
      <c r="B7" s="281"/>
      <c r="C7" s="281"/>
      <c r="D7" s="281"/>
      <c r="E7" s="281"/>
      <c r="F7" s="281"/>
      <c r="G7" s="281"/>
      <c r="H7" s="281"/>
      <c r="I7" s="281"/>
      <c r="J7" s="281"/>
    </row>
    <row r="8" spans="1:10" s="305" customFormat="1" ht="19.5" customHeight="1">
      <c r="A8" s="281" t="str">
        <f>HLOOKUP($A$4,'Auto Responses'!$F$2:$F$7,5,0)&amp;""</f>
        <v xml:space="preserve">4. Each worksheet shows a report for that section. See the "Analyst Report" sheet for a full report of all sections. </v>
      </c>
      <c r="B8" s="281"/>
      <c r="C8" s="281"/>
      <c r="D8" s="281"/>
      <c r="E8" s="281"/>
      <c r="F8" s="281"/>
      <c r="G8" s="281"/>
      <c r="H8" s="281"/>
      <c r="I8" s="281"/>
      <c r="J8" s="281"/>
    </row>
    <row r="9" spans="1:10" s="305" customFormat="1" ht="19.5" customHeight="1">
      <c r="A9" s="281" t="str">
        <f>HLOOKUP($A$4,'Auto Responses'!$F$2:$F$7,6,0)&amp;""</f>
        <v xml:space="preserve">5. If you are evaluating a question that appears in an earlier section, the Importance and Compliant Override cannot be changed but additional notes can be added. </v>
      </c>
      <c r="B9" s="281"/>
      <c r="C9" s="281"/>
      <c r="D9" s="281"/>
      <c r="E9" s="281"/>
      <c r="F9" s="281"/>
      <c r="G9" s="281"/>
      <c r="H9" s="281"/>
      <c r="I9" s="281"/>
      <c r="J9" s="281"/>
    </row>
    <row r="10" spans="1:10" ht="19.5" customHeight="1" thickBot="1">
      <c r="A10" s="282" t="str">
        <f>HLOOKUP($A$4,'Auto Responses'!$F$2:$F$8,7,0)&amp;""</f>
        <v>For full instructions, please visit EDUCAUSE.edu/HECVAT</v>
      </c>
      <c r="B10" s="78"/>
      <c r="C10" s="78"/>
      <c r="D10" s="78"/>
      <c r="E10" s="78"/>
      <c r="F10" s="78"/>
      <c r="G10" s="78"/>
      <c r="H10" s="78"/>
      <c r="I10" s="78"/>
      <c r="J10" s="78"/>
    </row>
    <row r="11" spans="1:10" s="107" customFormat="1" ht="25.5" customHeight="1">
      <c r="A11" s="176" t="str">
        <f>'START HERE'!$B$13</f>
        <v>Solution Provider Name</v>
      </c>
      <c r="B11" s="158"/>
      <c r="C11" s="152" t="str">
        <f>VLOOKUP($A11,'START HERE'!$B$13:$C$21,2,0)&amp;""</f>
        <v>Optimal Solutions Group, LLC</v>
      </c>
      <c r="D11" s="153"/>
      <c r="E11" s="231"/>
      <c r="F11" s="234"/>
      <c r="G11" s="108"/>
      <c r="H11" s="113"/>
      <c r="I11" s="108"/>
      <c r="J11" s="108"/>
    </row>
    <row r="12" spans="1:10" s="107" customFormat="1" ht="25.5" customHeight="1">
      <c r="A12" s="177" t="str">
        <f>'START HERE'!$B$16</f>
        <v>Solution Provider Contact Name</v>
      </c>
      <c r="B12" s="159"/>
      <c r="C12" s="151" t="str">
        <f>VLOOKUP($A12,'START HERE'!$B$13:$C$21,2,0)&amp;""</f>
        <v>Tracye Turner</v>
      </c>
      <c r="D12" s="115"/>
      <c r="E12" s="232"/>
      <c r="F12" s="234"/>
      <c r="G12" s="108"/>
      <c r="H12" s="113"/>
      <c r="I12" s="108"/>
      <c r="J12" s="108"/>
    </row>
    <row r="13" spans="1:10" s="107" customFormat="1" ht="25.5" customHeight="1">
      <c r="A13" s="177" t="str">
        <f>'START HERE'!$B$17</f>
        <v>Solution Provider Contact Title</v>
      </c>
      <c r="B13" s="159"/>
      <c r="C13" s="151" t="str">
        <f>VLOOKUP($A13,'START HERE'!$B$13:$C$21,2,0)&amp;""</f>
        <v>Vice President</v>
      </c>
      <c r="D13" s="115"/>
      <c r="E13" s="232"/>
      <c r="F13" s="234"/>
      <c r="G13" s="108"/>
      <c r="H13" s="113"/>
      <c r="I13" s="108"/>
      <c r="J13" s="108"/>
    </row>
    <row r="14" spans="1:10" s="107" customFormat="1" ht="25.5" customHeight="1">
      <c r="A14" s="177" t="str">
        <f>'START HERE'!$B$18</f>
        <v>Solution Provider Contact Email</v>
      </c>
      <c r="B14" s="159"/>
      <c r="C14" s="151" t="str">
        <f>VLOOKUP($A14,'START HERE'!$B$13:$C$21,2,0)&amp;""</f>
        <v>info@optimalsolutionsgroup.com</v>
      </c>
      <c r="D14" s="115"/>
      <c r="E14" s="232"/>
      <c r="F14" s="235"/>
      <c r="G14" s="150"/>
      <c r="H14" s="150"/>
      <c r="I14" s="150"/>
      <c r="J14" s="150"/>
    </row>
    <row r="15" spans="1:10" s="107" customFormat="1" ht="25.5" customHeight="1">
      <c r="A15" s="177" t="str">
        <f>'START HERE'!$B$14</f>
        <v>Solution Name</v>
      </c>
      <c r="B15" s="159"/>
      <c r="C15" s="151" t="str">
        <f>VLOOKUP($A15,'START HERE'!$B$13:$C$21,2,0)&amp;""</f>
        <v>Revelo Software, iAccessible Product</v>
      </c>
      <c r="D15" s="115"/>
      <c r="E15" s="232"/>
      <c r="F15" s="235"/>
      <c r="G15" s="150"/>
      <c r="H15" s="150"/>
      <c r="I15" s="150"/>
      <c r="J15" s="150"/>
    </row>
    <row r="16" spans="1:10" s="107" customFormat="1" ht="25.5" customHeight="1">
      <c r="A16" s="177" t="str">
        <f>'START HERE'!$B$15</f>
        <v>Solution Description</v>
      </c>
      <c r="B16" s="159"/>
      <c r="C16" s="151" t="str">
        <f>VLOOKUP($A16,'START HERE'!$B$13:$C$21,2,0)&amp;""</f>
        <v>Enterprise website accessibility and usability testing and reporting Software-as-a-Service</v>
      </c>
      <c r="D16" s="115"/>
      <c r="E16" s="232"/>
      <c r="F16" s="235"/>
      <c r="G16" s="150"/>
      <c r="H16" s="150"/>
      <c r="I16" s="150"/>
      <c r="J16" s="150"/>
    </row>
    <row r="17" spans="1:11" s="107" customFormat="1" ht="25.5" customHeight="1" thickBot="1">
      <c r="A17" s="178" t="s">
        <v>512</v>
      </c>
      <c r="B17" s="160"/>
      <c r="C17" s="289">
        <f>'START HERE'!$C$3</f>
        <v>0</v>
      </c>
      <c r="D17" s="336">
        <v>45750</v>
      </c>
      <c r="E17" s="233"/>
      <c r="F17" s="235"/>
      <c r="G17" s="150"/>
      <c r="H17" s="150"/>
      <c r="I17" s="150"/>
      <c r="J17" s="150"/>
    </row>
    <row r="18" spans="1:11" s="107" customFormat="1" ht="24.75" customHeight="1">
      <c r="A18" s="108"/>
      <c r="B18" s="108"/>
      <c r="C18" s="290"/>
      <c r="D18" s="114"/>
      <c r="E18" s="108"/>
      <c r="F18" s="108"/>
      <c r="G18" s="108"/>
      <c r="H18" s="109"/>
      <c r="I18" s="109"/>
      <c r="J18" s="109"/>
    </row>
    <row r="19" spans="1:11" s="105" customFormat="1" ht="24" customHeight="1" thickBot="1">
      <c r="A19" s="418"/>
      <c r="B19" s="418"/>
      <c r="C19" s="418"/>
      <c r="D19" s="106"/>
    </row>
    <row r="20" spans="1:11" ht="30" customHeight="1" thickBot="1">
      <c r="A20" s="306" t="s">
        <v>513</v>
      </c>
      <c r="B20" s="101" t="s">
        <v>514</v>
      </c>
      <c r="C20" s="126" t="s">
        <v>515</v>
      </c>
      <c r="D20" s="100" t="s">
        <v>516</v>
      </c>
      <c r="E20" s="125" t="s">
        <v>517</v>
      </c>
      <c r="F20" s="125" t="s">
        <v>518</v>
      </c>
      <c r="G20" s="141" t="s">
        <v>519</v>
      </c>
      <c r="H20" s="142"/>
      <c r="I20" s="143"/>
    </row>
    <row r="21" spans="1:11" s="102" customFormat="1" ht="40.5" customHeight="1">
      <c r="B21" s="103" t="str">
        <f>VLOOKUP($K21,'Auto Responses'!$N$4:$O$38,2,0)&amp;""</f>
        <v xml:space="preserve"> Company Information</v>
      </c>
      <c r="C21" s="133" t="b">
        <v>1</v>
      </c>
      <c r="D21" s="127">
        <f>IF($C21=TRUE,SUMIF('(backend scoring)'!$B$3:$B$333,$K21,'(backend scoring)'!$O$3:$O$333),"")</f>
        <v>40</v>
      </c>
      <c r="E21" s="134">
        <f>IF($C21=TRUE,SUMIF('(backend scoring)'!$B$3:$B$333,$K21,'(backend scoring)'!$P$3:$P$333),"")</f>
        <v>25</v>
      </c>
      <c r="F21" s="162">
        <f t="shared" ref="F21:F39" si="0">IFERROR($E21/$D21,"N/A")</f>
        <v>0.625</v>
      </c>
      <c r="G21" s="242" t="str">
        <f>"Jump to "&amp;B21</f>
        <v>Jump to  Company Information</v>
      </c>
      <c r="H21" s="136"/>
      <c r="I21" s="138"/>
      <c r="K21" s="102" t="s">
        <v>520</v>
      </c>
    </row>
    <row r="22" spans="1:11" s="102" customFormat="1" ht="40.5" customHeight="1">
      <c r="A22" s="295"/>
      <c r="B22" s="103" t="str">
        <f>VLOOKUP($K22,'Auto Responses'!$N$4:$O$38,2,0)&amp;""</f>
        <v xml:space="preserve"> Documentation</v>
      </c>
      <c r="C22" s="133" t="b">
        <v>1</v>
      </c>
      <c r="D22" s="127">
        <f>IF($C22=TRUE,SUMIF('(backend scoring)'!$B$3:$B$333,$K22,'(backend scoring)'!$O$3:$O$333),"")</f>
        <v>90</v>
      </c>
      <c r="E22" s="134">
        <f>IF($C22=TRUE,SUMIF('(backend scoring)'!$B$3:$B$333,$K22,'(backend scoring)'!$P$3:$P$333),"")</f>
        <v>80</v>
      </c>
      <c r="F22" s="161">
        <f t="shared" si="0"/>
        <v>0.88888888888888884</v>
      </c>
      <c r="G22" s="243" t="str">
        <f t="shared" ref="G22:G36" si="1">"Jump to "&amp;B22</f>
        <v>Jump to  Documentation</v>
      </c>
      <c r="H22" s="135"/>
      <c r="I22" s="139"/>
      <c r="K22" s="102" t="s">
        <v>521</v>
      </c>
    </row>
    <row r="23" spans="1:11" s="102" customFormat="1" ht="40.5" customHeight="1">
      <c r="A23" s="295"/>
      <c r="B23" s="103" t="str">
        <f>VLOOKUP($K23,'Auto Responses'!$N$4:$O$38,2,0)&amp;""</f>
        <v xml:space="preserve"> Assessment of Third Parties</v>
      </c>
      <c r="C23" s="133" t="b">
        <v>1</v>
      </c>
      <c r="D23" s="127">
        <f>IF($C23=TRUE,SUMIF('(backend scoring)'!$B$3:$B$333,$K23,'(backend scoring)'!$O$3:$O$333),"")</f>
        <v>90</v>
      </c>
      <c r="E23" s="134">
        <f>IF($C23=TRUE,SUMIF('(backend scoring)'!$B$3:$B$333,$K23,'(backend scoring)'!$P$3:$P$333),"")</f>
        <v>90</v>
      </c>
      <c r="F23" s="161">
        <f t="shared" si="0"/>
        <v>1</v>
      </c>
      <c r="G23" s="243" t="str">
        <f t="shared" si="1"/>
        <v>Jump to  Assessment of Third Parties</v>
      </c>
      <c r="H23" s="135"/>
      <c r="I23" s="139"/>
      <c r="K23" s="102" t="s">
        <v>522</v>
      </c>
    </row>
    <row r="24" spans="1:11" s="102" customFormat="1" ht="40.5" customHeight="1">
      <c r="B24" s="103" t="str">
        <f>VLOOKUP($K24,'Auto Responses'!$N$4:$O$38,2,0)&amp;""</f>
        <v xml:space="preserve"> Change Management</v>
      </c>
      <c r="C24" s="133" t="b">
        <v>1</v>
      </c>
      <c r="D24" s="127">
        <f>IF($C24=TRUE,SUMIF('(backend scoring)'!$B$3:$B$333,$K24,'(backend scoring)'!$O$3:$O$333),"")</f>
        <v>150</v>
      </c>
      <c r="E24" s="134">
        <f>IF($C24=TRUE,SUMIF('(backend scoring)'!$B$3:$B$333,$K24,'(backend scoring)'!$P$3:$P$333),"")</f>
        <v>150</v>
      </c>
      <c r="F24" s="161">
        <f t="shared" si="0"/>
        <v>1</v>
      </c>
      <c r="G24" s="243" t="str">
        <f t="shared" si="1"/>
        <v>Jump to  Change Management</v>
      </c>
      <c r="H24" s="135"/>
      <c r="I24" s="139"/>
      <c r="K24" s="102" t="s">
        <v>523</v>
      </c>
    </row>
    <row r="25" spans="1:11" s="102" customFormat="1" ht="40.5" customHeight="1">
      <c r="B25" s="103" t="str">
        <f>VLOOKUP($K25,'Auto Responses'!$N$4:$O$38,2,0)&amp;""</f>
        <v xml:space="preserve"> Policies, Processes, and Procedures</v>
      </c>
      <c r="C25" s="133" t="b">
        <v>1</v>
      </c>
      <c r="D25" s="127">
        <f>IF($C25=TRUE,SUMIF('(backend scoring)'!$B$3:$B$333,$K25,'(backend scoring)'!$O$3:$O$333),"")</f>
        <v>145</v>
      </c>
      <c r="E25" s="134">
        <f>IF($C25=TRUE,SUMIF('(backend scoring)'!$B$3:$B$333,$K25,'(backend scoring)'!$P$3:$P$333),"")</f>
        <v>145</v>
      </c>
      <c r="F25" s="161">
        <f t="shared" si="0"/>
        <v>1</v>
      </c>
      <c r="G25" s="243" t="str">
        <f t="shared" si="1"/>
        <v>Jump to  Policies, Processes, and Procedures</v>
      </c>
      <c r="H25" s="135"/>
      <c r="I25" s="139"/>
      <c r="K25" s="102" t="s">
        <v>524</v>
      </c>
    </row>
    <row r="26" spans="1:11" s="102" customFormat="1" ht="40.5" customHeight="1">
      <c r="B26" s="103" t="str">
        <f>VLOOKUP($K26,'Auto Responses'!$N$4:$O$38,2,0)&amp;""</f>
        <v xml:space="preserve"> Authentication, Authorization, and Account Management</v>
      </c>
      <c r="C26" s="133" t="b">
        <v>1</v>
      </c>
      <c r="D26" s="127">
        <f>IF($C26=TRUE,SUMIF('(backend scoring)'!$B$3:$B$333,$K26,'(backend scoring)'!$O$3:$O$333),"")</f>
        <v>270</v>
      </c>
      <c r="E26" s="134">
        <f>IF($C26=TRUE,SUMIF('(backend scoring)'!$B$3:$B$333,$K26,'(backend scoring)'!$P$3:$P$333),"")</f>
        <v>185</v>
      </c>
      <c r="F26" s="161">
        <f t="shared" si="0"/>
        <v>0.68518518518518523</v>
      </c>
      <c r="G26" s="243" t="str">
        <f t="shared" si="1"/>
        <v>Jump to  Authentication, Authorization, and Account Management</v>
      </c>
      <c r="H26" s="135"/>
      <c r="I26" s="139"/>
      <c r="K26" s="102" t="s">
        <v>525</v>
      </c>
    </row>
    <row r="27" spans="1:11" s="102" customFormat="1" ht="40.5" customHeight="1">
      <c r="B27" s="103" t="str">
        <f>VLOOKUP($K27,'Auto Responses'!$N$4:$O$38,2,0)&amp;""</f>
        <v xml:space="preserve"> Data</v>
      </c>
      <c r="C27" s="133" t="b">
        <v>1</v>
      </c>
      <c r="D27" s="127">
        <f>IF($C27=TRUE,SUMIF('(backend scoring)'!$B$3:$B$333,$K27,'(backend scoring)'!$O$3:$O$333),"")</f>
        <v>280</v>
      </c>
      <c r="E27" s="134">
        <f>IF($C27=TRUE,SUMIF('(backend scoring)'!$B$3:$B$333,$K27,'(backend scoring)'!$P$3:$P$333),"")</f>
        <v>270</v>
      </c>
      <c r="F27" s="161">
        <f t="shared" si="0"/>
        <v>0.9642857142857143</v>
      </c>
      <c r="G27" s="243" t="str">
        <f t="shared" si="1"/>
        <v>Jump to  Data</v>
      </c>
      <c r="H27" s="135"/>
      <c r="I27" s="139"/>
      <c r="K27" s="102" t="s">
        <v>526</v>
      </c>
    </row>
    <row r="28" spans="1:11" s="102" customFormat="1" ht="40.5" customHeight="1">
      <c r="B28" s="103" t="str">
        <f>VLOOKUP($K28,'Auto Responses'!$N$4:$O$38,2,0)&amp;""</f>
        <v xml:space="preserve"> Application/Service Security</v>
      </c>
      <c r="C28" s="133" t="b">
        <v>1</v>
      </c>
      <c r="D28" s="127">
        <f>IF($C28=TRUE,SUMIF('(backend scoring)'!$B$3:$B$333,$K28,'(backend scoring)'!$O$3:$O$333),"")</f>
        <v>200</v>
      </c>
      <c r="E28" s="134">
        <f>IF($C28=TRUE,SUMIF('(backend scoring)'!$B$3:$B$333,$K28,'(backend scoring)'!$P$3:$P$333),"")</f>
        <v>195</v>
      </c>
      <c r="F28" s="161">
        <f t="shared" si="0"/>
        <v>0.97499999999999998</v>
      </c>
      <c r="G28" s="243" t="str">
        <f t="shared" si="1"/>
        <v>Jump to  Application/Service Security</v>
      </c>
      <c r="H28" s="135"/>
      <c r="I28" s="139"/>
      <c r="K28" s="102" t="s">
        <v>527</v>
      </c>
    </row>
    <row r="29" spans="1:11" s="102" customFormat="1" ht="40.5" customHeight="1">
      <c r="B29" s="103" t="str">
        <f>VLOOKUP($K29,'Auto Responses'!$N$4:$O$38,2,0)&amp;""</f>
        <v xml:space="preserve"> Datacenter</v>
      </c>
      <c r="C29" s="133" t="b">
        <v>1</v>
      </c>
      <c r="D29" s="127">
        <f>IF($C29=TRUE,SUMIF('(backend scoring)'!$B$3:$B$333,$K29,'(backend scoring)'!$O$3:$O$333),"")</f>
        <v>170</v>
      </c>
      <c r="E29" s="134">
        <f>IF($C29=TRUE,SUMIF('(backend scoring)'!$B$3:$B$333,$K29,'(backend scoring)'!$P$3:$P$333),"")</f>
        <v>170</v>
      </c>
      <c r="F29" s="161">
        <f t="shared" si="0"/>
        <v>1</v>
      </c>
      <c r="G29" s="243" t="str">
        <f t="shared" si="1"/>
        <v>Jump to  Datacenter</v>
      </c>
      <c r="H29" s="135"/>
      <c r="I29" s="139"/>
      <c r="K29" s="102" t="s">
        <v>528</v>
      </c>
    </row>
    <row r="30" spans="1:11" s="102" customFormat="1" ht="40.5" customHeight="1">
      <c r="B30" s="103" t="str">
        <f>VLOOKUP($K30,'Auto Responses'!$N$4:$O$38,2,0)&amp;""</f>
        <v xml:space="preserve"> Firewalls, IDS, IPS, and Networking</v>
      </c>
      <c r="C30" s="133" t="b">
        <v>1</v>
      </c>
      <c r="D30" s="127">
        <f>IF($C30=TRUE,SUMIF('(backend scoring)'!$B$3:$B$333,$K30,'(backend scoring)'!$O$3:$O$333),"")</f>
        <v>155</v>
      </c>
      <c r="E30" s="134">
        <f>IF($C30=TRUE,SUMIF('(backend scoring)'!$B$3:$B$333,$K30,'(backend scoring)'!$P$3:$P$333),"")</f>
        <v>145</v>
      </c>
      <c r="F30" s="161">
        <f t="shared" si="0"/>
        <v>0.93548387096774188</v>
      </c>
      <c r="G30" s="243" t="str">
        <f t="shared" si="1"/>
        <v>Jump to  Firewalls, IDS, IPS, and Networking</v>
      </c>
      <c r="H30" s="135"/>
      <c r="I30" s="139"/>
      <c r="K30" s="102" t="s">
        <v>529</v>
      </c>
    </row>
    <row r="31" spans="1:11" s="102" customFormat="1" ht="40.5" customHeight="1">
      <c r="B31" s="103" t="str">
        <f>VLOOKUP($K31,'Auto Responses'!$N$4:$O$38,2,0)&amp;""</f>
        <v xml:space="preserve"> Incident Handling</v>
      </c>
      <c r="C31" s="133" t="b">
        <v>1</v>
      </c>
      <c r="D31" s="127">
        <f>IF($C31=TRUE,SUMIF('(backend scoring)'!$B$3:$B$333,$K31,'(backend scoring)'!$O$3:$O$333),"")</f>
        <v>25</v>
      </c>
      <c r="E31" s="134">
        <f>IF($C31=TRUE,SUMIF('(backend scoring)'!$B$3:$B$333,$K31,'(backend scoring)'!$P$3:$P$333),"")</f>
        <v>25</v>
      </c>
      <c r="F31" s="161">
        <f t="shared" si="0"/>
        <v>1</v>
      </c>
      <c r="G31" s="243" t="str">
        <f t="shared" si="1"/>
        <v>Jump to  Incident Handling</v>
      </c>
      <c r="H31" s="135"/>
      <c r="I31" s="139"/>
      <c r="K31" s="102" t="s">
        <v>530</v>
      </c>
    </row>
    <row r="32" spans="1:11" s="102" customFormat="1" ht="40.5" customHeight="1">
      <c r="B32" s="103" t="str">
        <f>VLOOKUP($K32,'Auto Responses'!$N$4:$O$38,2,0)&amp;""</f>
        <v xml:space="preserve"> Vulnerability Management</v>
      </c>
      <c r="C32" s="133" t="b">
        <v>1</v>
      </c>
      <c r="D32" s="127">
        <f>IF($C32=TRUE,SUMIF('(backend scoring)'!$B$3:$B$333,$K32,'(backend scoring)'!$O$3:$O$333),"")</f>
        <v>85</v>
      </c>
      <c r="E32" s="134">
        <f>IF($C32=TRUE,SUMIF('(backend scoring)'!$B$3:$B$333,$K32,'(backend scoring)'!$P$3:$P$333),"")</f>
        <v>85</v>
      </c>
      <c r="F32" s="161">
        <f t="shared" si="0"/>
        <v>1</v>
      </c>
      <c r="G32" s="243" t="str">
        <f t="shared" si="1"/>
        <v>Jump to  Vulnerability Management</v>
      </c>
      <c r="H32" s="135"/>
      <c r="I32" s="139"/>
      <c r="K32" s="102" t="s">
        <v>531</v>
      </c>
    </row>
    <row r="33" spans="1:12" s="102" customFormat="1" ht="40.5" customHeight="1">
      <c r="B33" s="103" t="str">
        <f>VLOOKUP($K33,'Auto Responses'!$N$4:$O$38,2,0)&amp;""</f>
        <v xml:space="preserve"> Consulting Services</v>
      </c>
      <c r="C33" s="133" t="b">
        <v>1</v>
      </c>
      <c r="D33" s="127">
        <f>IF($C33=TRUE,SUMIF('(backend scoring)'!$B$3:$B$333,$K33,'(backend scoring)'!$O$3:$O$333),"")</f>
        <v>130</v>
      </c>
      <c r="E33" s="134">
        <f>IF($C33=TRUE,SUMIF('(backend scoring)'!$B$3:$B$333,$K33,'(backend scoring)'!$P$3:$P$333),"")</f>
        <v>120</v>
      </c>
      <c r="F33" s="161">
        <f t="shared" si="0"/>
        <v>0.92307692307692313</v>
      </c>
      <c r="G33" s="243" t="str">
        <f t="shared" si="1"/>
        <v>Jump to  Consulting Services</v>
      </c>
      <c r="H33" s="135"/>
      <c r="I33" s="139"/>
      <c r="K33" s="102" t="s">
        <v>532</v>
      </c>
    </row>
    <row r="34" spans="1:12" s="102" customFormat="1" ht="40.5" customHeight="1">
      <c r="B34" s="103" t="str">
        <f>VLOOKUP($K34,'Auto Responses'!$N$4:$O$38,2,0)&amp;""</f>
        <v xml:space="preserve">HIPAA Compliance </v>
      </c>
      <c r="C34" s="133" t="b">
        <v>1</v>
      </c>
      <c r="D34" s="127">
        <f>IF($C34=TRUE,SUMIF('(backend scoring)'!$B$3:$B$333,$K34,'(backend scoring)'!$O$3:$O$333),"")</f>
        <v>325</v>
      </c>
      <c r="E34" s="134">
        <f>IF($C34=TRUE,SUMIF('(backend scoring)'!$B$3:$B$333,$K34,'(backend scoring)'!$P$3:$P$333),"")</f>
        <v>295</v>
      </c>
      <c r="F34" s="161">
        <f t="shared" si="0"/>
        <v>0.90769230769230769</v>
      </c>
      <c r="G34" s="243" t="str">
        <f t="shared" si="1"/>
        <v xml:space="preserve">Jump to HIPAA Compliance </v>
      </c>
      <c r="H34" s="135"/>
      <c r="I34" s="139"/>
      <c r="K34" s="102" t="s">
        <v>533</v>
      </c>
    </row>
    <row r="35" spans="1:12" s="102" customFormat="1" ht="40.5" customHeight="1">
      <c r="B35" s="103" t="str">
        <f>VLOOKUP($K35,'Auto Responses'!$N$4:$O$38,2,0)&amp;""</f>
        <v xml:space="preserve"> Payment Card Industry Data Security Standard (PCI DSS)</v>
      </c>
      <c r="C35" s="133" t="b">
        <v>1</v>
      </c>
      <c r="D35" s="127">
        <f>IF($C35=TRUE,SUMIF('(backend scoring)'!$B$3:$B$333,$K35,'(backend scoring)'!$O$3:$O$333),"")</f>
        <v>130</v>
      </c>
      <c r="E35" s="134">
        <f>IF($C35=TRUE,SUMIF('(backend scoring)'!$B$3:$B$333,$K35,'(backend scoring)'!$P$3:$P$333),"")</f>
        <v>0</v>
      </c>
      <c r="F35" s="161">
        <f t="shared" si="0"/>
        <v>0</v>
      </c>
      <c r="G35" s="243" t="str">
        <f t="shared" si="1"/>
        <v>Jump to  Payment Card Industry Data Security Standard (PCI DSS)</v>
      </c>
      <c r="H35" s="135"/>
      <c r="I35" s="139"/>
      <c r="K35" s="102" t="s">
        <v>534</v>
      </c>
    </row>
    <row r="36" spans="1:12" s="102" customFormat="1" ht="40.5" customHeight="1">
      <c r="B36" s="103" t="str">
        <f>VLOOKUP($K36,'Auto Responses'!$N$4:$O$38,2,0)&amp;""</f>
        <v xml:space="preserve"> On-Premises Data Solutions</v>
      </c>
      <c r="C36" s="133" t="b">
        <v>1</v>
      </c>
      <c r="D36" s="127">
        <f>IF($C36=TRUE,SUMIF('(backend scoring)'!$B$3:$B$333,$K36,'(backend scoring)'!$O$3:$O$333),"")</f>
        <v>90</v>
      </c>
      <c r="E36" s="134">
        <f>IF($C36=TRUE,SUMIF('(backend scoring)'!$B$3:$B$333,$K36,'(backend scoring)'!$P$3:$P$333),"")</f>
        <v>60</v>
      </c>
      <c r="F36" s="161">
        <f t="shared" si="0"/>
        <v>0.66666666666666663</v>
      </c>
      <c r="G36" s="243" t="str">
        <f t="shared" si="1"/>
        <v>Jump to  On-Premises Data Solutions</v>
      </c>
      <c r="H36" s="135"/>
      <c r="I36" s="139"/>
      <c r="K36" s="102" t="s">
        <v>535</v>
      </c>
    </row>
    <row r="37" spans="1:12" s="102" customFormat="1" ht="40.5" customHeight="1">
      <c r="B37" s="103" t="str">
        <f>VLOOKUP($K37,'Auto Responses'!$N$4:$O$38,2,0)&amp;""</f>
        <v xml:space="preserve"> IT Accessibility</v>
      </c>
      <c r="C37" s="133" t="b">
        <v>1</v>
      </c>
      <c r="D37" s="127">
        <f>IF($C37=TRUE,SUMIF('(backend scoring)'!$B$3:$B$333,$K37,'(backend scoring)'!$O$3:$O$333),"")</f>
        <v>180</v>
      </c>
      <c r="E37" s="134">
        <f>IF($C37=TRUE,SUMIF('(backend scoring)'!$B$3:$B$333,$K37,'(backend scoring)'!$P$3:$P$333),"")</f>
        <v>160</v>
      </c>
      <c r="F37" s="161">
        <f t="shared" si="0"/>
        <v>0.88888888888888884</v>
      </c>
      <c r="G37" s="243" t="str">
        <f t="shared" ref="G37" si="2">"Jump to "&amp;B37</f>
        <v>Jump to  IT Accessibility</v>
      </c>
      <c r="H37" s="135"/>
      <c r="I37" s="139"/>
      <c r="K37" s="102" t="s">
        <v>536</v>
      </c>
    </row>
    <row r="38" spans="1:12" s="102" customFormat="1" ht="40.5" customHeight="1">
      <c r="B38" s="103" t="s">
        <v>537</v>
      </c>
      <c r="C38" s="133" t="b">
        <v>1</v>
      </c>
      <c r="D38" s="167">
        <f>IF($C38=TRUE,SUMIF('(backend scoring)'!$E$3:$E$333,"AI",'(backend scoring)'!$O$3:$O$333),"")</f>
        <v>425</v>
      </c>
      <c r="E38" s="167">
        <f>IF($C38=TRUE,SUMIF('(backend scoring)'!$E$3:$E$333,"AI",'(backend scoring)'!$P$3:$P$333),"")</f>
        <v>390</v>
      </c>
      <c r="F38" s="161">
        <f t="shared" si="0"/>
        <v>0.91764705882352937</v>
      </c>
      <c r="G38" s="243" t="str">
        <f>"Jump to AI Questions"</f>
        <v>Jump to AI Questions</v>
      </c>
      <c r="H38" s="135"/>
      <c r="I38" s="139"/>
    </row>
    <row r="39" spans="1:12" s="102" customFormat="1" ht="40.5" customHeight="1" thickBot="1">
      <c r="B39" s="163" t="s">
        <v>538</v>
      </c>
      <c r="C39" s="164" t="b">
        <v>1</v>
      </c>
      <c r="D39" s="165">
        <f>IF($C39=TRUE,SUMIF('(backend scoring)'!$E$3:$E$333,"Privacy",'(backend scoring)'!$O$3:$O$333),"")</f>
        <v>560</v>
      </c>
      <c r="E39" s="165">
        <f>IF($C39=TRUE,SUMIF('(backend scoring)'!$E$3:$E$333,"Privacy",'(backend scoring)'!$P$3:$P$333),"")</f>
        <v>365</v>
      </c>
      <c r="F39" s="166">
        <f t="shared" si="0"/>
        <v>0.6517857142857143</v>
      </c>
      <c r="G39" s="244" t="str">
        <f>"Jump to Privacy Scorecard"</f>
        <v>Jump to Privacy Scorecard</v>
      </c>
      <c r="H39" s="137"/>
      <c r="I39" s="140"/>
    </row>
    <row r="40" spans="1:12" s="102" customFormat="1" ht="30" customHeight="1" thickBot="1">
      <c r="B40" s="101" t="s">
        <v>539</v>
      </c>
      <c r="C40" s="126"/>
      <c r="D40" s="128">
        <f>SUM(D21:D39)</f>
        <v>3540</v>
      </c>
      <c r="E40" s="128">
        <f>SUM(E21:E39)</f>
        <v>2955</v>
      </c>
      <c r="F40" s="99">
        <f>IFERROR(E40/D40,"N/A")</f>
        <v>0.8347457627118644</v>
      </c>
      <c r="G40" s="144"/>
      <c r="H40" s="145"/>
      <c r="I40" s="146"/>
      <c r="J40" s="268" t="s">
        <v>133</v>
      </c>
    </row>
    <row r="41" spans="1:12" ht="15">
      <c r="F41" s="72" t="s">
        <v>540</v>
      </c>
    </row>
    <row r="42" spans="1:12" ht="15"/>
    <row r="43" spans="1:12" ht="15" customHeight="1"/>
    <row r="44" spans="1:12" s="32" customFormat="1" ht="36" customHeight="1">
      <c r="A44" s="194" t="s">
        <v>541</v>
      </c>
      <c r="B44" s="194"/>
      <c r="C44" s="198"/>
      <c r="D44" s="194"/>
      <c r="E44" s="194"/>
      <c r="F44" s="194"/>
      <c r="G44" s="194"/>
      <c r="H44" s="194"/>
      <c r="I44" s="194"/>
      <c r="J44" s="194"/>
      <c r="K44" s="72"/>
      <c r="L44" s="1"/>
    </row>
    <row r="45" spans="1:12" s="32" customFormat="1" ht="36" customHeight="1">
      <c r="A45" s="33" t="s">
        <v>542</v>
      </c>
      <c r="B45" s="33"/>
      <c r="C45" s="86"/>
      <c r="D45" s="33"/>
      <c r="E45" s="33"/>
      <c r="F45" s="33"/>
      <c r="G45" s="33"/>
      <c r="H45" s="33"/>
      <c r="I45" s="33"/>
      <c r="J45" s="33"/>
      <c r="K45" s="72"/>
      <c r="L45" s="1"/>
    </row>
    <row r="46" spans="1:12" s="1" customFormat="1" ht="36" customHeight="1">
      <c r="A46" s="17" t="s">
        <v>511</v>
      </c>
      <c r="B46" s="18"/>
      <c r="C46" s="19"/>
      <c r="D46" s="20"/>
      <c r="E46" s="21"/>
      <c r="F46" s="21"/>
      <c r="G46" s="21"/>
      <c r="H46" s="21"/>
      <c r="I46" s="21"/>
      <c r="J46" s="21"/>
      <c r="K46" s="72"/>
    </row>
    <row r="47" spans="1:12" s="1" customFormat="1" ht="19.5" customHeight="1">
      <c r="A47" s="281" t="str">
        <f>HLOOKUP($A$4,'Auto Responses'!$F$2:$F$7,2,0)&amp;""</f>
        <v>1. Upon initial review, you can check the "Non-Negotiable" box by any question to compile a report of questions that may prohibit a full review.</v>
      </c>
      <c r="B47" s="78"/>
      <c r="C47" s="78"/>
      <c r="D47" s="78"/>
      <c r="E47" s="78"/>
      <c r="F47" s="78"/>
      <c r="G47" s="78"/>
      <c r="H47" s="78"/>
      <c r="I47" s="78"/>
      <c r="J47" s="22"/>
      <c r="K47" s="72"/>
    </row>
    <row r="48" spans="1:12" s="1" customFormat="1" ht="19.5" customHeight="1">
      <c r="A48" s="281" t="str">
        <f>HLOOKUP($A$4,'Auto Responses'!$F$2:$F$7,3,0)&amp;""</f>
        <v>2. When evaluating an answer, a default importance level has been set. You can use the "Importance Override" dropdown to override the default and adjust the value of the question.</v>
      </c>
      <c r="B48" s="78"/>
      <c r="C48" s="78"/>
      <c r="D48" s="78"/>
      <c r="E48" s="78"/>
      <c r="F48" s="78"/>
      <c r="G48" s="78"/>
      <c r="H48" s="78"/>
      <c r="I48" s="78"/>
      <c r="J48" s="22"/>
      <c r="K48" s="72"/>
    </row>
    <row r="49" spans="1:12" s="1" customFormat="1" ht="19.5" customHeight="1">
      <c r="A49" s="281" t="str">
        <f>HLOOKUP($A$4,'Auto Responses'!$F$2:$F$7,4,0)&amp;""</f>
        <v>3. For questions that are qualitative or for which you disagree with the preferred response, make a selection in the "Compliant Override" dropdown to adjust the question's impact on the score.</v>
      </c>
      <c r="B49" s="78"/>
      <c r="C49" s="78"/>
      <c r="D49" s="78"/>
      <c r="E49" s="78"/>
      <c r="F49" s="78"/>
      <c r="G49" s="78"/>
      <c r="H49" s="78"/>
      <c r="I49" s="78"/>
      <c r="J49" s="22"/>
      <c r="K49" s="72"/>
    </row>
    <row r="50" spans="1:12" s="1" customFormat="1" ht="19.5" customHeight="1">
      <c r="A50" s="281" t="str">
        <f>HLOOKUP($A$4,'Auto Responses'!$F$2:$F$7,5,0)&amp;""</f>
        <v xml:space="preserve">4. Each worksheet shows a report for that section. See the "Analyst Report" sheet for a full report of all sections. </v>
      </c>
      <c r="B50" s="78"/>
      <c r="C50" s="78"/>
      <c r="D50" s="78"/>
      <c r="E50" s="78"/>
      <c r="F50" s="78"/>
      <c r="G50" s="78"/>
      <c r="H50" s="78"/>
      <c r="I50" s="78"/>
      <c r="J50" s="22"/>
      <c r="K50" s="72"/>
    </row>
    <row r="51" spans="1:12" s="1" customFormat="1" ht="19.5" customHeight="1">
      <c r="A51" s="281" t="str">
        <f>HLOOKUP($A$4,'Auto Responses'!$F$2:$F$7,6,0)&amp;""</f>
        <v xml:space="preserve">5. If you are evaluating a question that appears in an earlier section, the Importance and Compliant Override cannot be changed but additional notes can be added. </v>
      </c>
      <c r="B51" s="78"/>
      <c r="C51" s="78"/>
      <c r="D51" s="78"/>
      <c r="E51" s="78"/>
      <c r="F51" s="78"/>
      <c r="G51" s="78"/>
      <c r="H51" s="78"/>
      <c r="I51" s="78"/>
      <c r="J51" s="22"/>
      <c r="K51" s="72"/>
    </row>
    <row r="52" spans="1:12" s="1" customFormat="1" ht="19.5" customHeight="1" thickBot="1">
      <c r="A52" s="282" t="str">
        <f>HLOOKUP($A$4,'Auto Responses'!$F$2:$F$8,7,0)&amp;""</f>
        <v>For full instructions, please visit EDUCAUSE.edu/HECVAT</v>
      </c>
      <c r="B52" s="78"/>
      <c r="C52" s="78"/>
      <c r="D52" s="78"/>
      <c r="E52" s="78"/>
      <c r="F52" s="78"/>
      <c r="G52" s="78"/>
      <c r="H52" s="78"/>
      <c r="I52" s="78"/>
      <c r="J52" s="22"/>
      <c r="K52" s="72"/>
    </row>
    <row r="53" spans="1:12" s="32" customFormat="1" ht="41.25" customHeight="1" thickBot="1">
      <c r="A53" s="34"/>
      <c r="B53" s="34"/>
      <c r="C53" s="87"/>
      <c r="D53" s="34"/>
      <c r="E53" s="208" t="s">
        <v>25</v>
      </c>
      <c r="F53" s="201" t="s">
        <v>543</v>
      </c>
      <c r="G53" s="202"/>
      <c r="H53" s="202"/>
      <c r="I53" s="202"/>
      <c r="J53" s="202"/>
      <c r="K53" s="72"/>
      <c r="L53" s="1"/>
    </row>
    <row r="54" spans="1:12" s="38" customFormat="1" ht="48" customHeight="1" thickBot="1">
      <c r="A54" s="35" t="s">
        <v>544</v>
      </c>
      <c r="B54" s="36" t="s">
        <v>545</v>
      </c>
      <c r="C54" s="36" t="s">
        <v>22</v>
      </c>
      <c r="D54" s="37" t="s">
        <v>23</v>
      </c>
      <c r="E54" s="209" t="s">
        <v>546</v>
      </c>
      <c r="F54" s="61" t="s">
        <v>547</v>
      </c>
      <c r="G54" s="58" t="s">
        <v>548</v>
      </c>
      <c r="H54" s="58" t="s">
        <v>549</v>
      </c>
      <c r="I54" s="59" t="s">
        <v>550</v>
      </c>
      <c r="J54" s="62" t="s">
        <v>551</v>
      </c>
      <c r="K54" s="72"/>
      <c r="L54" s="1"/>
    </row>
    <row r="55" spans="1:12" s="1" customFormat="1" ht="37.35" customHeight="1">
      <c r="A55" s="80" t="str">
        <f>VLOOKUP(LEFT($A56,4),'Auto Responses'!$N$4:$O$38,2,0)&amp;""</f>
        <v xml:space="preserve"> General Information</v>
      </c>
      <c r="B55" s="30"/>
      <c r="C55" s="40"/>
      <c r="D55" s="40"/>
      <c r="E55" s="148" t="s">
        <v>552</v>
      </c>
      <c r="F55" s="40"/>
      <c r="G55" s="40"/>
      <c r="H55" s="40"/>
      <c r="I55" s="40"/>
      <c r="J55" s="40"/>
      <c r="K55" s="72"/>
    </row>
    <row r="56" spans="1:12" s="38" customFormat="1" ht="25.5" customHeight="1">
      <c r="A56" s="25" t="str">
        <f>'START HERE'!$A$13</f>
        <v>GNRL-01</v>
      </c>
      <c r="B56" s="27" t="str">
        <f>VLOOKUP($A56,'START HERE'!$A$13:$E$36,2,0)&amp;""</f>
        <v>Solution Provider Name</v>
      </c>
      <c r="C56" s="326" t="str">
        <f>VLOOKUP($A56,'START HERE'!$A$13:$E$36,3,0)&amp;""</f>
        <v>Optimal Solutions Group, LLC</v>
      </c>
      <c r="D56" s="327" t="str">
        <f>IF(LEFT(VLOOKUP($A56,'START HERE'!$A$13:$E$36,5,0),21)='Auto Responses'!$A$73,'Auto Responses'!$A$74,VLOOKUP($A56,'START HERE'!$A$13:$E$36,4,0))&amp;""</f>
        <v/>
      </c>
      <c r="E56" s="211"/>
      <c r="F56" s="39" t="str">
        <f>VLOOKUP($A56,Questions!$A$2:$W$333,20,0)&amp;""</f>
        <v/>
      </c>
      <c r="G56" s="204"/>
      <c r="H56" s="60" t="str">
        <f>VLOOKUP($A56,Questions!$A$2:$W$333,22,0)&amp;""</f>
        <v/>
      </c>
      <c r="I56" s="204"/>
      <c r="J56" s="92"/>
      <c r="K56" s="72"/>
      <c r="L56" s="1"/>
    </row>
    <row r="57" spans="1:12" s="38" customFormat="1" ht="25.5" customHeight="1">
      <c r="A57" s="25" t="str">
        <f>'START HERE'!$A$14</f>
        <v>GNRL-02</v>
      </c>
      <c r="B57" s="27" t="str">
        <f>VLOOKUP($A57,'START HERE'!$A$13:$E$36,2,0)&amp;""</f>
        <v>Solution Name</v>
      </c>
      <c r="C57" s="326" t="str">
        <f>VLOOKUP($A57,'START HERE'!$A$13:$E$36,3,0)&amp;""</f>
        <v>Revelo Software, iAccessible Product</v>
      </c>
      <c r="D57" s="327" t="str">
        <f>IF(LEFT(VLOOKUP($A57,'START HERE'!$A$13:$E$36,5,0),21)='Auto Responses'!$A$73,'Auto Responses'!$A$74,VLOOKUP($A57,'START HERE'!$A$13:$E$36,4,0))&amp;""</f>
        <v/>
      </c>
      <c r="E57" s="211"/>
      <c r="F57" s="39" t="str">
        <f>VLOOKUP($A57,Questions!$A$2:$W$333,20,0)&amp;""</f>
        <v/>
      </c>
      <c r="G57" s="204"/>
      <c r="H57" s="60" t="str">
        <f>VLOOKUP($A57,Questions!$A$2:$W$333,22,0)&amp;""</f>
        <v/>
      </c>
      <c r="I57" s="204"/>
      <c r="J57" s="92"/>
      <c r="K57" s="72"/>
      <c r="L57" s="1"/>
    </row>
    <row r="58" spans="1:12" s="38" customFormat="1" ht="25.5" customHeight="1">
      <c r="A58" s="25" t="str">
        <f>'START HERE'!$A$15</f>
        <v>GNRL-03</v>
      </c>
      <c r="B58" s="27" t="str">
        <f>VLOOKUP($A58,'START HERE'!$A$13:$E$36,2,0)&amp;""</f>
        <v>Solution Description</v>
      </c>
      <c r="C58" s="326" t="str">
        <f>VLOOKUP($A58,'START HERE'!$A$13:$E$36,3,0)&amp;""</f>
        <v>Enterprise website accessibility and usability testing and reporting Software-as-a-Service</v>
      </c>
      <c r="D58" s="327" t="str">
        <f>IF(LEFT(VLOOKUP($A58,'START HERE'!$A$13:$E$36,5,0),21)='Auto Responses'!$A$73,'Auto Responses'!$A$74,VLOOKUP($A58,'START HERE'!$A$13:$E$36,4,0))&amp;""</f>
        <v/>
      </c>
      <c r="E58" s="211"/>
      <c r="F58" s="39" t="str">
        <f>VLOOKUP($A58,Questions!$A$2:$W$333,20,0)&amp;""</f>
        <v/>
      </c>
      <c r="G58" s="204"/>
      <c r="H58" s="60" t="str">
        <f>VLOOKUP($A58,Questions!$A$2:$W$333,22,0)&amp;""</f>
        <v/>
      </c>
      <c r="I58" s="204"/>
      <c r="J58" s="92"/>
      <c r="K58" s="72"/>
      <c r="L58" s="1"/>
    </row>
    <row r="59" spans="1:12" s="38" customFormat="1" ht="25.5" customHeight="1">
      <c r="A59" s="25" t="str">
        <f>'START HERE'!$A$16</f>
        <v>GNRL-04</v>
      </c>
      <c r="B59" s="27" t="str">
        <f>VLOOKUP($A59,'START HERE'!$A$13:$E$36,2,0)&amp;""</f>
        <v>Solution Provider Contact Name</v>
      </c>
      <c r="C59" s="326" t="str">
        <f>VLOOKUP($A59,'START HERE'!$A$13:$E$36,3,0)&amp;""</f>
        <v>Tracye Turner</v>
      </c>
      <c r="D59" s="327" t="str">
        <f>IF(LEFT(VLOOKUP($A59,'START HERE'!$A$13:$E$36,5,0),21)='Auto Responses'!$A$73,'Auto Responses'!$A$74,VLOOKUP($A59,'START HERE'!$A$13:$E$36,4,0))&amp;""</f>
        <v/>
      </c>
      <c r="E59" s="211"/>
      <c r="F59" s="39" t="str">
        <f>VLOOKUP($A59,Questions!$A$2:$W$333,20,0)&amp;""</f>
        <v/>
      </c>
      <c r="G59" s="204"/>
      <c r="H59" s="60" t="str">
        <f>VLOOKUP($A59,Questions!$A$2:$W$333,22,0)&amp;""</f>
        <v/>
      </c>
      <c r="I59" s="204"/>
      <c r="J59" s="92"/>
      <c r="K59" s="72"/>
      <c r="L59" s="1"/>
    </row>
    <row r="60" spans="1:12" s="38" customFormat="1" ht="25.5" customHeight="1">
      <c r="A60" s="25" t="str">
        <f>'START HERE'!$A$17</f>
        <v>GNRL-05</v>
      </c>
      <c r="B60" s="27" t="str">
        <f>VLOOKUP($A60,'START HERE'!$A$13:$E$36,2,0)&amp;""</f>
        <v>Solution Provider Contact Title</v>
      </c>
      <c r="C60" s="326" t="str">
        <f>VLOOKUP($A60,'START HERE'!$A$13:$E$36,3,0)&amp;""</f>
        <v>Vice President</v>
      </c>
      <c r="D60" s="327" t="str">
        <f>IF(LEFT(VLOOKUP($A60,'START HERE'!$A$13:$E$36,5,0),21)='Auto Responses'!$A$73,'Auto Responses'!$A$74,VLOOKUP($A60,'START HERE'!$A$13:$E$36,4,0))&amp;""</f>
        <v/>
      </c>
      <c r="E60" s="211"/>
      <c r="F60" s="39" t="str">
        <f>VLOOKUP($A60,Questions!$A$2:$W$333,20,0)&amp;""</f>
        <v/>
      </c>
      <c r="G60" s="204"/>
      <c r="H60" s="60" t="str">
        <f>VLOOKUP($A60,Questions!$A$2:$W$333,22,0)&amp;""</f>
        <v/>
      </c>
      <c r="I60" s="204"/>
      <c r="J60" s="92"/>
      <c r="K60" s="72"/>
      <c r="L60" s="1"/>
    </row>
    <row r="61" spans="1:12" s="38" customFormat="1" ht="25.5" customHeight="1">
      <c r="A61" s="25" t="str">
        <f>'START HERE'!$A$18</f>
        <v>GNRL-06</v>
      </c>
      <c r="B61" s="27" t="str">
        <f>VLOOKUP($A61,'START HERE'!$A$13:$E$36,2,0)&amp;""</f>
        <v>Solution Provider Contact Email</v>
      </c>
      <c r="C61" s="326" t="str">
        <f>VLOOKUP($A61,'START HERE'!$A$13:$E$36,3,0)&amp;""</f>
        <v>info@optimalsolutionsgroup.com</v>
      </c>
      <c r="D61" s="327" t="str">
        <f>IF(LEFT(VLOOKUP($A61,'START HERE'!$A$13:$E$36,5,0),21)='Auto Responses'!$A$73,'Auto Responses'!$A$74,VLOOKUP($A61,'START HERE'!$A$13:$E$36,4,0))&amp;""</f>
        <v/>
      </c>
      <c r="E61" s="211"/>
      <c r="F61" s="39" t="str">
        <f>VLOOKUP($A61,Questions!$A$2:$W$333,20,0)&amp;""</f>
        <v/>
      </c>
      <c r="G61" s="204"/>
      <c r="H61" s="60" t="str">
        <f>VLOOKUP($A61,Questions!$A$2:$W$333,22,0)&amp;""</f>
        <v/>
      </c>
      <c r="I61" s="204"/>
      <c r="J61" s="92"/>
      <c r="K61" s="72"/>
      <c r="L61" s="1"/>
    </row>
    <row r="62" spans="1:12" s="38" customFormat="1" ht="25.5" customHeight="1">
      <c r="A62" s="25" t="str">
        <f>'START HERE'!$A$19</f>
        <v>GNRL-07</v>
      </c>
      <c r="B62" s="27" t="str">
        <f>VLOOKUP($A62,'START HERE'!$A$13:$E$36,2,0)&amp;""</f>
        <v>Solution Provider Contact Phone Number</v>
      </c>
      <c r="C62" s="326" t="str">
        <f>VLOOKUP($A62,'START HERE'!$A$13:$E$36,3,0)&amp;""</f>
        <v>(301) 306-1170 X701</v>
      </c>
      <c r="D62" s="327" t="str">
        <f>IF(LEFT(VLOOKUP($A62,'START HERE'!$A$13:$E$36,5,0),21)='Auto Responses'!$A$73,'Auto Responses'!$A$74,VLOOKUP($A62,'START HERE'!$A$13:$E$36,4,0))&amp;""</f>
        <v/>
      </c>
      <c r="E62" s="211"/>
      <c r="F62" s="39" t="str">
        <f>VLOOKUP($A62,Questions!$A$2:$W$333,20,0)&amp;""</f>
        <v/>
      </c>
      <c r="G62" s="204"/>
      <c r="H62" s="60" t="str">
        <f>VLOOKUP($A62,Questions!$A$2:$W$333,22,0)&amp;""</f>
        <v/>
      </c>
      <c r="I62" s="204"/>
      <c r="J62" s="92"/>
      <c r="K62" s="72"/>
      <c r="L62" s="1"/>
    </row>
    <row r="63" spans="1:12" s="38" customFormat="1" ht="25.5" customHeight="1">
      <c r="A63" s="25" t="str">
        <f>'START HERE'!$A$20</f>
        <v>GNRL-08</v>
      </c>
      <c r="B63" s="27" t="str">
        <f>VLOOKUP($A63,'START HERE'!$A$13:$E$36,2,0)&amp;""</f>
        <v>Country of Company Headquarters</v>
      </c>
      <c r="C63" s="326" t="str">
        <f>VLOOKUP($A63,'START HERE'!$A$13:$E$36,3,0)&amp;""</f>
        <v>United States of America</v>
      </c>
      <c r="D63" s="327" t="str">
        <f>IF(LEFT(VLOOKUP($A63,'START HERE'!$A$13:$E$36,5,0),21)='Auto Responses'!$A$73,'Auto Responses'!$A$74,VLOOKUP($A63,'START HERE'!$A$13:$E$36,4,0))&amp;""</f>
        <v/>
      </c>
      <c r="E63" s="211"/>
      <c r="F63" s="39" t="str">
        <f>VLOOKUP($A63,Questions!$A$2:$W$333,20,0)&amp;""</f>
        <v/>
      </c>
      <c r="G63" s="204"/>
      <c r="H63" s="60" t="str">
        <f>VLOOKUP($A63,Questions!$A$2:$W$333,22,0)&amp;""</f>
        <v/>
      </c>
      <c r="I63" s="204"/>
      <c r="J63" s="92"/>
      <c r="K63" s="72"/>
      <c r="L63" s="1"/>
    </row>
    <row r="64" spans="1:12" s="38" customFormat="1" ht="25.5" customHeight="1">
      <c r="A64" s="25" t="str">
        <f>'START HERE'!$A$21</f>
        <v>GNRL-09</v>
      </c>
      <c r="B64" s="27" t="str">
        <f>VLOOKUP($A64,'START HERE'!$A$13:$E$36,2,0)&amp;""</f>
        <v>Employee Work Locations (all)</v>
      </c>
      <c r="C64" s="326" t="str">
        <f>VLOOKUP($A64,'START HERE'!$A$13:$E$36,3,0)&amp;""</f>
        <v xml:space="preserve">College Park, MD, Dallas TX, Houston TX, Annapolis MD, Carson City Nevada, Portland Oregon </v>
      </c>
      <c r="D64" s="327" t="str">
        <f>IF(LEFT(VLOOKUP($A64,'START HERE'!$A$13:$E$36,5,0),21)='Auto Responses'!$A$73,'Auto Responses'!$A$74,VLOOKUP($A64,'START HERE'!$A$13:$E$36,4,0))&amp;""</f>
        <v/>
      </c>
      <c r="E64" s="211"/>
      <c r="F64" s="39" t="str">
        <f>VLOOKUP($A64,Questions!$A$2:$W$333,20,0)&amp;""</f>
        <v/>
      </c>
      <c r="G64" s="204"/>
      <c r="H64" s="60" t="str">
        <f>VLOOKUP($A64,Questions!$A$2:$W$333,22,0)&amp;""</f>
        <v/>
      </c>
      <c r="I64" s="204"/>
      <c r="J64" s="92"/>
      <c r="K64" s="72"/>
      <c r="L64" s="1"/>
    </row>
    <row r="65" spans="1:12" s="1" customFormat="1" ht="37.35" customHeight="1">
      <c r="A65" s="80" t="str">
        <f>VLOOKUP(LEFT($A66,4),'Auto Responses'!$N$4:$O$38,2,0)&amp;""</f>
        <v xml:space="preserve"> Company Information</v>
      </c>
      <c r="B65" s="30"/>
      <c r="C65" s="40"/>
      <c r="D65" s="40"/>
      <c r="E65" s="148" t="s">
        <v>552</v>
      </c>
      <c r="F65" s="40"/>
      <c r="G65" s="40"/>
      <c r="H65" s="40"/>
      <c r="I65" s="40"/>
      <c r="J65" s="40"/>
      <c r="K65" s="72"/>
    </row>
    <row r="66" spans="1:12" s="38" customFormat="1" ht="48" customHeight="1">
      <c r="A66" s="25" t="str">
        <f>'START HERE'!$A$23</f>
        <v>COMP-01</v>
      </c>
      <c r="B66" s="27" t="str">
        <f>VLOOKUP($A66,'START HERE'!$A$13:$E$36,2,0)&amp;""</f>
        <v>Do you have a dedicated software and system development team(s) (e.g., customer support, implementation, product management, etc.)?*</v>
      </c>
      <c r="C66" s="60" t="str">
        <f>VLOOKUP($A66,'START HERE'!$A$13:$E$36,3,0)&amp;""</f>
        <v>Yes</v>
      </c>
      <c r="D66" s="43" t="str">
        <f>IF(LEFT(VLOOKUP($A66,'START HERE'!$A$13:$E$36,5,0),21)='Auto Responses'!$A$73,'Auto Responses'!$A$74,VLOOKUP($A66,'START HERE'!$A$13:$E$36,4,0))&amp;""</f>
        <v>We have a full-stack software development team including a senior developer/software development manager with 25+ years of experience. We have front-end and back-end developers, business intelligence analysts, data scientists, software quality assurance testers, accessibility and UI/UX testers and a DevSecOps team.  We have dedicted product managers for all of Revelo Software's products to include iAccessible, AcquisitionAI, CommentsAI, Optibot and others.</v>
      </c>
      <c r="E66" s="211"/>
      <c r="F66" s="39" t="str">
        <f>VLOOKUP($A66,Questions!$A$2:$W$333,20,0)&amp;""</f>
        <v>Yes</v>
      </c>
      <c r="G66" s="204"/>
      <c r="H66" s="60" t="str">
        <f>VLOOKUP($A66,Questions!$A$2:$W$333,22,0)&amp;""</f>
        <v>Critical Importance</v>
      </c>
      <c r="I66" s="204"/>
      <c r="J66" s="65" t="b">
        <v>0</v>
      </c>
      <c r="K66" s="72"/>
      <c r="L66" s="1"/>
    </row>
    <row r="67" spans="1:12" s="38" customFormat="1" ht="48" customHeight="1">
      <c r="A67" s="25" t="str">
        <f>'START HERE'!$A$24</f>
        <v>COMP-02</v>
      </c>
      <c r="B67" s="27" t="str">
        <f>VLOOKUP($A67,'START HERE'!$A$13:$E$36,2,0)&amp;""</f>
        <v>Describe your organization’s business background and ownership structure, including all parent and subsidiary relationships.</v>
      </c>
      <c r="C67" s="328" t="str">
        <f>VLOOKUP($A67,'START HERE'!$A$13:$E$36,3,0)&amp;""</f>
        <v>Optimal is a research, software development and accessibility firm. We are a small business and incorporated as a Limited Liability Corporation. We spun off Revelo Software in 2019 and it is a separate company owned by the same owners as Optimal Solutions Group.  There are no subsidiaries. Optimal is the developer, services provider of Revelo Software and an authorized reseller of Revelo products such as iAccessible.</v>
      </c>
      <c r="D67" s="329" t="str">
        <f>IF(LEFT(VLOOKUP($A67,'START HERE'!$A$13:$E$36,5,0),21)='Auto Responses'!$A$73,'Auto Responses'!$A$74,VLOOKUP($A67,'START HERE'!$A$13:$E$36,4,0))&amp;""</f>
        <v/>
      </c>
      <c r="E67" s="211"/>
      <c r="F67" s="39" t="str">
        <f>VLOOKUP($A67,Questions!$A$2:$W$333,20,0)&amp;""</f>
        <v>Yes</v>
      </c>
      <c r="G67" s="204"/>
      <c r="H67" s="60" t="str">
        <f>VLOOKUP($A67,Questions!$A$2:$W$333,22,0)&amp;""</f>
        <v>Minor Importance</v>
      </c>
      <c r="I67" s="204"/>
      <c r="J67" s="65" t="b">
        <v>0</v>
      </c>
      <c r="K67" s="72"/>
      <c r="L67" s="1"/>
    </row>
    <row r="68" spans="1:12" s="38" customFormat="1" ht="48" customHeight="1">
      <c r="A68" s="25" t="str">
        <f>'START HERE'!$A$25</f>
        <v>COMP-03</v>
      </c>
      <c r="B68" s="27" t="str">
        <f>VLOOKUP($A68,'START HERE'!$A$13:$E$36,2,0)&amp;""</f>
        <v>Have you operated without unplanned disruptions to this solution in the past 12 months?</v>
      </c>
      <c r="C68" s="60" t="str">
        <f>VLOOKUP($A68,'START HERE'!$A$13:$E$36,3,0)&amp;""</f>
        <v>Yes</v>
      </c>
      <c r="D68" s="43" t="str">
        <f>IF(LEFT(VLOOKUP($A68,'START HERE'!$A$13:$E$36,5,0),21)='Auto Responses'!$A$73,'Auto Responses'!$A$74,VLOOKUP($A68,'START HERE'!$A$13:$E$36,4,0))&amp;""</f>
        <v/>
      </c>
      <c r="E68" s="211"/>
      <c r="F68" s="39" t="str">
        <f>VLOOKUP($A68,Questions!$A$2:$W$333,20,0)&amp;""</f>
        <v>Yes</v>
      </c>
      <c r="G68" s="204"/>
      <c r="H68" s="60" t="str">
        <f>VLOOKUP($A68,Questions!$A$2:$W$333,22,0)&amp;""</f>
        <v>Minor Importance</v>
      </c>
      <c r="I68" s="204"/>
      <c r="J68" s="65" t="b">
        <v>0</v>
      </c>
      <c r="K68" s="72"/>
      <c r="L68" s="1"/>
    </row>
    <row r="69" spans="1:12" s="38" customFormat="1" ht="48" customHeight="1">
      <c r="A69" s="25" t="str">
        <f>'START HERE'!$A$26</f>
        <v>COMP-04</v>
      </c>
      <c r="B69" s="27" t="str">
        <f>VLOOKUP($A69,'START HERE'!$A$13:$E$36,2,0)&amp;""</f>
        <v>Do you have a dedicated information security staff or office?</v>
      </c>
      <c r="C69" s="60" t="str">
        <f>VLOOKUP($A69,'START HERE'!$A$13:$E$36,3,0)&amp;""</f>
        <v>Yes</v>
      </c>
      <c r="D69" s="43" t="str">
        <f>IF(LEFT(VLOOKUP($A69,'START HERE'!$A$13:$E$36,5,0),21)='Auto Responses'!$A$73,'Auto Responses'!$A$74,VLOOKUP($A69,'START HERE'!$A$13:$E$36,4,0))&amp;""</f>
        <v xml:space="preserve">We have a multi-disciplinary risk committee that audits IT enterprise monitoring reports, reviews access controls and compliance, ensures required training is complied with, controls physical security and is augmented with  third-party IT monitoring service. We also work with Mike Chipley, PhD, as an advisor. There are people on this team. </v>
      </c>
      <c r="E69" s="211"/>
      <c r="F69" s="39" t="str">
        <f>VLOOKUP($A69,Questions!$A$2:$W$333,20,0)&amp;""</f>
        <v>Yes</v>
      </c>
      <c r="G69" s="204"/>
      <c r="H69" s="60" t="str">
        <f>VLOOKUP($A69,Questions!$A$2:$W$333,22,0)&amp;""</f>
        <v>Minor Importance</v>
      </c>
      <c r="I69" s="204"/>
      <c r="J69" s="65" t="b">
        <v>0</v>
      </c>
      <c r="K69" s="72"/>
      <c r="L69" s="1"/>
    </row>
    <row r="70" spans="1:12" s="38" customFormat="1" ht="48" customHeight="1">
      <c r="A70" s="25" t="str">
        <f>'START HERE'!$A$27</f>
        <v>COMP-05</v>
      </c>
      <c r="B70" s="27" t="str">
        <f>VLOOKUP($A70,'START HERE'!$A$13:$E$36,2,0)&amp;""</f>
        <v>Use this area to share information about your environment that will assist those who are assessing your company's data security program.</v>
      </c>
      <c r="C70" s="328" t="str">
        <f>VLOOKUP($A70,'START HERE'!$A$13:$E$36,3,0)&amp;""</f>
        <v>We utilized AWS FedRAMP Servers, We have a corporate Systems Security Plan and specific SSPs for our clients.  We have a dedicated internal IT risk committee that continuously monitor our servers, desktops and monitors.  We have received several FEDRAMP Moderate Level Risk Federal Agency AUthorizatio-to-Operate approvals. We aso have had several Federal Agency onsite security approvals.</v>
      </c>
      <c r="D70" s="327" t="str">
        <f>IF(LEFT(VLOOKUP($A70,'START HERE'!$A$13:$E$36,5,0),21)='Auto Responses'!$A$73,'Auto Responses'!$A$74,VLOOKUP($A70,'START HERE'!$A$13:$E$36,4,0))&amp;""</f>
        <v/>
      </c>
      <c r="E70" s="211"/>
      <c r="F70" s="39" t="str">
        <f>VLOOKUP($A70,Questions!$A$2:$W$333,20,0)&amp;""</f>
        <v/>
      </c>
      <c r="G70" s="204"/>
      <c r="H70" s="60" t="str">
        <f>VLOOKUP($A70,Questions!$A$2:$W$333,22,0)&amp;""</f>
        <v>Minor Importance</v>
      </c>
      <c r="I70" s="204"/>
      <c r="J70" s="65" t="b">
        <v>0</v>
      </c>
      <c r="K70" s="72"/>
      <c r="L70" s="1"/>
    </row>
    <row r="71" spans="1:12" s="1" customFormat="1" ht="37.35" customHeight="1" thickBot="1">
      <c r="A71" s="80" t="str">
        <f>VLOOKUP(LEFT($A72,4),'Auto Responses'!$N$4:$O$38,2,0)&amp;""</f>
        <v xml:space="preserve"> Required Questions</v>
      </c>
      <c r="B71" s="30"/>
      <c r="C71" s="40"/>
      <c r="D71" s="40"/>
      <c r="E71" s="148" t="s">
        <v>552</v>
      </c>
      <c r="F71" s="170"/>
      <c r="G71" s="170"/>
      <c r="H71" s="170"/>
      <c r="I71" s="170"/>
      <c r="J71" s="170"/>
      <c r="K71" s="72"/>
    </row>
    <row r="72" spans="1:12" s="38" customFormat="1" ht="48" customHeight="1">
      <c r="A72" s="25" t="str">
        <f>'START HERE'!$A$29</f>
        <v>REQU-01</v>
      </c>
      <c r="B72" s="27" t="str">
        <f>VLOOKUP($A72,'START HERE'!$A$13:$E$36,2,0)&amp;""</f>
        <v>Are you offering either a product or platform, as opposed to only offering a service</v>
      </c>
      <c r="C72" s="60" t="str">
        <f>VLOOKUP($A72,'START HERE'!$A$13:$E$36,3,0)&amp;""</f>
        <v>Yes</v>
      </c>
      <c r="D72" s="43" t="str">
        <f>IF(LEFT(VLOOKUP($A72,'START HERE'!$A$13:$E$36,5,0),21)='Auto Responses'!$A$73,'Auto Responses'!$A$74,VLOOKUP($A72,'START HERE'!$A$13:$E$36,4,0))&amp;""</f>
        <v/>
      </c>
      <c r="E72" s="212"/>
      <c r="F72" s="171" t="str">
        <f>VLOOKUP($A72,Questions!$A$2:$W$333,20,0)&amp;""</f>
        <v/>
      </c>
      <c r="G72" s="204"/>
      <c r="H72" s="172" t="str">
        <f>VLOOKUP($A72,Questions!$A$2:$W$333,22,0)&amp;""</f>
        <v/>
      </c>
      <c r="I72" s="204"/>
      <c r="J72" s="173" t="b">
        <v>0</v>
      </c>
      <c r="K72" s="72"/>
      <c r="L72" s="1"/>
    </row>
    <row r="73" spans="1:12" s="38" customFormat="1" ht="48" customHeight="1">
      <c r="A73" s="25" t="str">
        <f>'START HERE'!$A$30</f>
        <v>REQU-02</v>
      </c>
      <c r="B73" s="27" t="str">
        <f>VLOOKUP($A73,'START HERE'!$A$13:$E$36,2,0)&amp;""</f>
        <v>Does your product or service have an interface?</v>
      </c>
      <c r="C73" s="60" t="str">
        <f>VLOOKUP($A73,'START HERE'!$A$13:$E$36,3,0)&amp;""</f>
        <v>Yes</v>
      </c>
      <c r="D73" s="43" t="str">
        <f>IF(LEFT(VLOOKUP($A73,'START HERE'!$A$13:$E$36,5,0),21)='Auto Responses'!$A$73,'Auto Responses'!$A$74,VLOOKUP($A73,'START HERE'!$A$13:$E$36,4,0))&amp;""</f>
        <v/>
      </c>
      <c r="E73" s="207"/>
      <c r="F73" s="169" t="str">
        <f>VLOOKUP($A73,Questions!$A$2:$W$333,20,0)&amp;""</f>
        <v/>
      </c>
      <c r="G73" s="204"/>
      <c r="H73" s="60" t="str">
        <f>VLOOKUP($A73,Questions!$A$2:$W$333,22,0)&amp;""</f>
        <v/>
      </c>
      <c r="I73" s="204"/>
      <c r="J73" s="65" t="b">
        <v>0</v>
      </c>
      <c r="K73" s="72"/>
      <c r="L73" s="1"/>
    </row>
    <row r="74" spans="1:12" s="38" customFormat="1" ht="48" customHeight="1">
      <c r="A74" s="25" t="str">
        <f>'START HERE'!$A$31</f>
        <v>REQU-03</v>
      </c>
      <c r="B74" s="27" t="str">
        <f>VLOOKUP($A74,'START HERE'!$A$13:$E$36,2,0)&amp;""</f>
        <v>Are you providing consulting services?</v>
      </c>
      <c r="C74" s="60" t="str">
        <f>VLOOKUP($A74,'START HERE'!$A$13:$E$36,3,0)&amp;""</f>
        <v>Yes</v>
      </c>
      <c r="D74" s="43" t="str">
        <f>IF(LEFT(VLOOKUP($A74,'START HERE'!$A$13:$E$36,5,0),21)='Auto Responses'!$A$73,'Auto Responses'!$A$74,VLOOKUP($A74,'START HERE'!$A$13:$E$36,4,0))&amp;""</f>
        <v/>
      </c>
      <c r="E74" s="207"/>
      <c r="F74" s="169" t="str">
        <f>VLOOKUP($A74,Questions!$A$2:$W$333,20,0)&amp;""</f>
        <v/>
      </c>
      <c r="G74" s="204"/>
      <c r="H74" s="60" t="str">
        <f>VLOOKUP($A74,Questions!$A$2:$W$333,22,0)&amp;""</f>
        <v/>
      </c>
      <c r="I74" s="204"/>
      <c r="J74" s="65" t="b">
        <v>0</v>
      </c>
      <c r="K74" s="72"/>
      <c r="L74" s="1"/>
    </row>
    <row r="75" spans="1:12" s="38" customFormat="1" ht="48" customHeight="1">
      <c r="A75" s="25" t="str">
        <f>'START HERE'!$A$32</f>
        <v>REQU-04</v>
      </c>
      <c r="B75" s="27" t="str">
        <f>VLOOKUP($A75,'START HERE'!$A$13:$E$36,2,0)&amp;""</f>
        <v>Does your solution have AI features, or are there plans to implement AI features in the next 12 months?</v>
      </c>
      <c r="C75" s="60" t="str">
        <f>VLOOKUP($A75,'START HERE'!$A$13:$E$36,3,0)&amp;""</f>
        <v>Yes</v>
      </c>
      <c r="D75" s="43" t="str">
        <f>IF(LEFT(VLOOKUP($A75,'START HERE'!$A$13:$E$36,5,0),21)='Auto Responses'!$A$73,'Auto Responses'!$A$74,VLOOKUP($A75,'START HERE'!$A$13:$E$36,4,0))&amp;""</f>
        <v/>
      </c>
      <c r="E75" s="207"/>
      <c r="F75" s="169" t="str">
        <f>VLOOKUP($A75,Questions!$A$2:$W$333,20,0)&amp;""</f>
        <v/>
      </c>
      <c r="G75" s="204"/>
      <c r="H75" s="60" t="str">
        <f>VLOOKUP($A75,Questions!$A$2:$W$333,22,0)&amp;""</f>
        <v/>
      </c>
      <c r="I75" s="204"/>
      <c r="J75" s="65" t="b">
        <v>0</v>
      </c>
      <c r="K75" s="72"/>
      <c r="L75" s="1"/>
    </row>
    <row r="76" spans="1:12" s="38" customFormat="1" ht="48" customHeight="1">
      <c r="A76" s="25" t="str">
        <f>'START HERE'!$A$33</f>
        <v>REQU-05</v>
      </c>
      <c r="B76" s="27" t="str">
        <f>VLOOKUP($A76,'START HERE'!$A$13:$E$36,2,0)&amp;""</f>
        <v>Does your solution process protected health information (PHI) or any data covered by the Health Insurance Portability and Accountability Act (HIPAA)?</v>
      </c>
      <c r="C76" s="60" t="str">
        <f>VLOOKUP($A76,'START HERE'!$A$13:$E$36,3,0)&amp;""</f>
        <v>Yes</v>
      </c>
      <c r="D76" s="43" t="str">
        <f>IF(LEFT(VLOOKUP($A76,'START HERE'!$A$13:$E$36,5,0),21)='Auto Responses'!$A$73,'Auto Responses'!$A$74,VLOOKUP($A76,'START HERE'!$A$13:$E$36,4,0))&amp;""</f>
        <v/>
      </c>
      <c r="E76" s="207"/>
      <c r="F76" s="169" t="str">
        <f>VLOOKUP($A76,Questions!$A$2:$W$333,20,0)&amp;""</f>
        <v/>
      </c>
      <c r="G76" s="204"/>
      <c r="H76" s="60" t="str">
        <f>VLOOKUP($A76,Questions!$A$2:$W$333,22,0)&amp;""</f>
        <v/>
      </c>
      <c r="I76" s="204"/>
      <c r="J76" s="65" t="b">
        <v>0</v>
      </c>
      <c r="K76" s="72"/>
      <c r="L76" s="1"/>
    </row>
    <row r="77" spans="1:12" s="38" customFormat="1" ht="48" customHeight="1">
      <c r="A77" s="25" t="str">
        <f>'START HERE'!$A$34</f>
        <v>REQU-06</v>
      </c>
      <c r="B77" s="27" t="str">
        <f>VLOOKUP($A77,'START HERE'!$A$13:$E$36,2,0)&amp;""</f>
        <v>Is the solution designed to process, store, or transmit credit card information?</v>
      </c>
      <c r="C77" s="60" t="str">
        <f>VLOOKUP($A77,'START HERE'!$A$13:$E$36,3,0)&amp;""</f>
        <v>No</v>
      </c>
      <c r="D77" s="43" t="str">
        <f>IF(LEFT(VLOOKUP($A77,'START HERE'!$A$13:$E$36,5,0),21)='Auto Responses'!$A$73,'Auto Responses'!$A$74,VLOOKUP($A77,'START HERE'!$A$13:$E$36,4,0))&amp;""</f>
        <v/>
      </c>
      <c r="E77" s="207"/>
      <c r="F77" s="169" t="str">
        <f>VLOOKUP($A77,Questions!$A$2:$W$333,20,0)&amp;""</f>
        <v/>
      </c>
      <c r="G77" s="204"/>
      <c r="H77" s="60" t="str">
        <f>VLOOKUP($A77,Questions!$A$2:$W$333,22,0)&amp;""</f>
        <v/>
      </c>
      <c r="I77" s="204"/>
      <c r="J77" s="65" t="b">
        <v>0</v>
      </c>
      <c r="K77" s="72"/>
      <c r="L77" s="1"/>
    </row>
    <row r="78" spans="1:12" s="38" customFormat="1" ht="61.5" customHeight="1">
      <c r="A78" s="25" t="str">
        <f>'START HERE'!$A$35</f>
        <v>REQU-07</v>
      </c>
      <c r="B78" s="27"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60" t="str">
        <f>VLOOKUP($A78,'START HERE'!$A$13:$E$36,3,0)&amp;""</f>
        <v>Yes</v>
      </c>
      <c r="D78" s="43" t="str">
        <f>IF(LEFT(VLOOKUP($A78,'START HERE'!$A$13:$E$36,5,0),21)='Auto Responses'!$A$73,'Auto Responses'!$A$74,VLOOKUP($A78,'START HERE'!$A$13:$E$36,4,0))&amp;""</f>
        <v/>
      </c>
      <c r="E78" s="207"/>
      <c r="F78" s="169" t="str">
        <f>VLOOKUP($A78,Questions!$A$2:$W$333,20,0)&amp;""</f>
        <v/>
      </c>
      <c r="G78" s="204"/>
      <c r="H78" s="60" t="str">
        <f>VLOOKUP($A78,Questions!$A$2:$W$333,22,0)&amp;""</f>
        <v/>
      </c>
      <c r="I78" s="204"/>
      <c r="J78" s="65" t="b">
        <v>0</v>
      </c>
      <c r="K78" s="72"/>
      <c r="L78" s="1"/>
    </row>
    <row r="79" spans="1:12" s="38" customFormat="1" ht="61.5" customHeight="1" thickBot="1">
      <c r="A79" s="25" t="str">
        <f>'START HERE'!$A$36</f>
        <v>REQU-08</v>
      </c>
      <c r="B79" s="27" t="str">
        <f>VLOOKUP($A79,'START HERE'!$A$13:$E$36,2,0)&amp;""</f>
        <v>Does your solution have access to personal or institutional data?</v>
      </c>
      <c r="C79" s="60" t="str">
        <f>VLOOKUP($A79,'START HERE'!$A$13:$E$36,3,0)&amp;""</f>
        <v>Yes</v>
      </c>
      <c r="D79" s="43" t="str">
        <f>IF(LEFT(VLOOKUP($A79,'START HERE'!$A$13:$E$36,5,0),21)='Auto Responses'!$A$73,'Auto Responses'!$A$74,VLOOKUP($A79,'START HERE'!$A$13:$E$36,4,0))&amp;""</f>
        <v>If the agency requests Single Sign On (SSO), or we scan their internal web pages, we will may interface with their institutional data.</v>
      </c>
      <c r="E79" s="213"/>
      <c r="F79" s="174" t="str">
        <f>VLOOKUP($A79,Questions!$A$2:$W$333,20,0)&amp;""</f>
        <v/>
      </c>
      <c r="G79" s="204"/>
      <c r="H79" s="64" t="str">
        <f>VLOOKUP($A79,Questions!$A$2:$W$333,22,0)&amp;""</f>
        <v/>
      </c>
      <c r="I79" s="204"/>
      <c r="J79" s="168" t="b">
        <v>0</v>
      </c>
      <c r="K79" s="72"/>
      <c r="L79" s="1"/>
    </row>
    <row r="80" spans="1:12" s="1" customFormat="1" ht="37.35" customHeight="1">
      <c r="A80" s="80" t="str">
        <f>VLOOKUP(LEFT($A81,4),'Auto Responses'!$N$4:$O$38,2,0)&amp;""</f>
        <v xml:space="preserve"> Documentation</v>
      </c>
      <c r="B80" s="30"/>
      <c r="C80" s="40"/>
      <c r="D80" s="40"/>
      <c r="E80" s="148" t="s">
        <v>552</v>
      </c>
      <c r="F80" s="40"/>
      <c r="G80" s="40"/>
      <c r="H80" s="40"/>
      <c r="I80" s="40"/>
      <c r="J80" s="40"/>
    </row>
    <row r="81" spans="1:11" s="38" customFormat="1" ht="48" customHeight="1">
      <c r="A81" s="25" t="str">
        <f>Organization!$A$22</f>
        <v>DOCU-01</v>
      </c>
      <c r="B81" s="27" t="str">
        <f>VLOOKUP($A81,Organization!$A$13:$E$67,2,0)&amp;""</f>
        <v>Do you have a well-documented business continuity plan (BCP), with a clear owner, that is tested annually?*</v>
      </c>
      <c r="C81" s="60" t="str">
        <f>VLOOKUP($A81,Organization!$A$13:$E$67,3,0)&amp;""</f>
        <v>Yes</v>
      </c>
      <c r="D81" s="43" t="str">
        <f>IF(LEFT(VLOOKUP($A81,Organization!$A$13:$E$67,5,0),21)='Auto Responses'!$A$73,'Auto Responses'!$A$74,VLOOKUP($A81,Organization!$A$13:$E$67,4,0))&amp;""</f>
        <v/>
      </c>
      <c r="E81" s="214"/>
      <c r="F81" s="39" t="str">
        <f>VLOOKUP($A81,Questions!$A$2:$W$333,20,0)&amp;""</f>
        <v>Yes</v>
      </c>
      <c r="G81" s="204"/>
      <c r="H81" s="60" t="str">
        <f>VLOOKUP($A81,Questions!$A$2:$W$333,22,0)&amp;""</f>
        <v>Critical Importance</v>
      </c>
      <c r="I81" s="204"/>
      <c r="J81" s="65" t="b">
        <v>0</v>
      </c>
      <c r="K81" s="1"/>
    </row>
    <row r="82" spans="1:11" s="38" customFormat="1" ht="48" customHeight="1">
      <c r="A82" s="25" t="str">
        <f>Organization!$A$23</f>
        <v>DOCU-02</v>
      </c>
      <c r="B82" s="27" t="str">
        <f>VLOOKUP($A82,Organization!$A$13:$E$67,2,0)&amp;""</f>
        <v>Do you have a well-documented disaster recovery plan (DRP), with a clear owner, that is tested annually?*</v>
      </c>
      <c r="C82" s="60" t="str">
        <f>VLOOKUP($A82,Organization!$A$13:$E$67,3,0)&amp;""</f>
        <v>Yes</v>
      </c>
      <c r="D82" s="43" t="str">
        <f>IF(LEFT(VLOOKUP($A82,Organization!$A$13:$E$67,5,0),21)='Auto Responses'!$A$73,'Auto Responses'!$A$74,VLOOKUP($A82,Organization!$A$13:$E$67,4,0))&amp;""</f>
        <v/>
      </c>
      <c r="E82" s="214"/>
      <c r="F82" s="39" t="str">
        <f>VLOOKUP($A82,Questions!$A$2:$W$333,20,0)&amp;""</f>
        <v>Yes</v>
      </c>
      <c r="G82" s="204"/>
      <c r="H82" s="60" t="str">
        <f>VLOOKUP($A82,Questions!$A$2:$W$333,22,0)&amp;""</f>
        <v>Critical Importance</v>
      </c>
      <c r="I82" s="204"/>
      <c r="J82" s="65" t="b">
        <v>0</v>
      </c>
      <c r="K82" s="1"/>
    </row>
    <row r="83" spans="1:11" s="38" customFormat="1" ht="48" customHeight="1">
      <c r="A83" s="25" t="str">
        <f>Organization!$A$24</f>
        <v>DOCU-03</v>
      </c>
      <c r="B83" s="27" t="str">
        <f>VLOOKUP($A83,Organization!$A$13:$E$67,2,0)&amp;""</f>
        <v>Have you undergone a SSAE 18/SOC 2 audit?</v>
      </c>
      <c r="C83" s="60" t="str">
        <f>VLOOKUP($A83,Organization!$A$13:$E$67,3,0)&amp;""</f>
        <v>No</v>
      </c>
      <c r="D83" s="356" t="str">
        <f>IF(LEFT(VLOOKUP($A83,Organization!$A$13:$E$67,5,0),21)='Auto Responses'!$A$73,'Auto Responses'!$A$74,VLOOKUP($A83,Organization!$A$13:$E$67,4,0))&amp;""</f>
        <v/>
      </c>
      <c r="E83" s="214"/>
      <c r="F83" s="39" t="str">
        <f>VLOOKUP($A83,Questions!$A$2:$W$333,20,0)&amp;""</f>
        <v>Yes</v>
      </c>
      <c r="G83" s="204"/>
      <c r="H83" s="60" t="str">
        <f>VLOOKUP($A83,Questions!$A$2:$W$333,22,0)&amp;""</f>
        <v>Standard Importance</v>
      </c>
      <c r="I83" s="204"/>
      <c r="J83" s="65" t="b">
        <v>0</v>
      </c>
      <c r="K83" s="1"/>
    </row>
    <row r="84" spans="1:11" s="38" customFormat="1" ht="48" customHeight="1">
      <c r="A84" s="25" t="str">
        <f>Organization!$A$25</f>
        <v>DOCU-04</v>
      </c>
      <c r="B84" s="27" t="str">
        <f>VLOOKUP($A84,Organization!$A$13:$E$67,2,0)&amp;""</f>
        <v>Do you conform with a specific industry standard security framework (e.g., NIST Cybersecurity Framework, CIS Controls, ISO 27001, etc.)?</v>
      </c>
      <c r="C84" s="60" t="str">
        <f>VLOOKUP($A84,Organization!$A$13:$E$67,3,0)&amp;""</f>
        <v>Yes</v>
      </c>
      <c r="D84" s="43" t="str">
        <f>IF(LEFT(VLOOKUP($A84,Organization!$A$13:$E$67,5,0),21)='Auto Responses'!$A$73,'Auto Responses'!$A$74,VLOOKUP($A84,Organization!$A$13:$E$67,4,0))&amp;""</f>
        <v/>
      </c>
      <c r="E84" s="214"/>
      <c r="F84" s="39" t="str">
        <f>VLOOKUP($A84,Questions!$A$2:$W$333,20,0)&amp;""</f>
        <v>Yes</v>
      </c>
      <c r="G84" s="204"/>
      <c r="H84" s="60" t="str">
        <f>VLOOKUP($A84,Questions!$A$2:$W$333,22,0)&amp;""</f>
        <v>Standard Importance</v>
      </c>
      <c r="I84" s="204"/>
      <c r="J84" s="65" t="b">
        <v>0</v>
      </c>
      <c r="K84" s="1"/>
    </row>
    <row r="85" spans="1:11" s="38" customFormat="1" ht="48" customHeight="1">
      <c r="A85" s="25" t="str">
        <f>Organization!$A$26</f>
        <v>DOCU-05</v>
      </c>
      <c r="B85" s="27" t="str">
        <f>VLOOKUP($A85,Organization!$A$13:$E$67,2,0)&amp;""</f>
        <v>Can you provide overall system and/or application architecture diagrams, including a full description of the data flow for all components of the system?</v>
      </c>
      <c r="C85" s="60" t="str">
        <f>VLOOKUP($A85,Organization!$A$13:$E$67,3,0)&amp;""</f>
        <v>Yes</v>
      </c>
      <c r="D85" s="357"/>
      <c r="E85" s="214"/>
      <c r="F85" s="39" t="str">
        <f>VLOOKUP($A85,Questions!$A$2:$W$333,20,0)&amp;""</f>
        <v>Yes</v>
      </c>
      <c r="G85" s="204"/>
      <c r="H85" s="60" t="str">
        <f>VLOOKUP($A85,Questions!$A$2:$W$333,22,0)&amp;""</f>
        <v>Standard Importance</v>
      </c>
      <c r="I85" s="204"/>
      <c r="J85" s="65" t="b">
        <v>0</v>
      </c>
      <c r="K85" s="1"/>
    </row>
    <row r="86" spans="1:11" s="38" customFormat="1" ht="48" customHeight="1">
      <c r="A86" s="25" t="str">
        <f>Organization!$A$27</f>
        <v>DOCU-06</v>
      </c>
      <c r="B86" s="27" t="str">
        <f>VLOOKUP($A86,Organization!$A$13:$E$67,2,0)&amp;""</f>
        <v>Does your organization have a data privacy policy?</v>
      </c>
      <c r="C86" s="60" t="str">
        <f>VLOOKUP($A86,Organization!$A$13:$E$67,3,0)&amp;""</f>
        <v>Yes</v>
      </c>
      <c r="D86" s="43" t="str">
        <f>IF(LEFT(VLOOKUP($A86,Organization!$A$13:$E$67,5,0),21)='Auto Responses'!$A$73,'Auto Responses'!$A$74,VLOOKUP($A86,Organization!$A$13:$E$67,4,0))&amp;""</f>
        <v/>
      </c>
      <c r="E86" s="214"/>
      <c r="F86" s="39" t="str">
        <f>VLOOKUP($A86,Questions!$A$2:$W$333,20,0)&amp;""</f>
        <v>Yes</v>
      </c>
      <c r="G86" s="204"/>
      <c r="H86" s="60" t="str">
        <f>VLOOKUP($A86,Questions!$A$2:$W$333,22,0)&amp;""</f>
        <v>Standard Importance</v>
      </c>
      <c r="I86" s="204"/>
      <c r="J86" s="65" t="b">
        <v>0</v>
      </c>
      <c r="K86" s="1"/>
    </row>
    <row r="87" spans="1:11" s="38" customFormat="1" ht="48" customHeight="1">
      <c r="A87" s="25" t="str">
        <f>Organization!$A$28</f>
        <v>DOCU-07</v>
      </c>
      <c r="B87" s="27" t="str">
        <f>VLOOKUP($A87,Organization!$A$13:$E$67,2,0)&amp;""</f>
        <v>Do you have a documented, and currently implemented, employee onboarding and offboarding policy?</v>
      </c>
      <c r="C87" s="60" t="str">
        <f>VLOOKUP($A87,Organization!$A$13:$E$67,3,0)&amp;""</f>
        <v>Yes</v>
      </c>
      <c r="D87" s="43" t="str">
        <f>IF(LEFT(VLOOKUP($A87,Organization!$A$13:$E$67,5,0),21)='Auto Responses'!$A$73,'Auto Responses'!$A$74,VLOOKUP($A87,Organization!$A$13:$E$67,4,0))&amp;""</f>
        <v/>
      </c>
      <c r="E87" s="214"/>
      <c r="F87" s="39" t="str">
        <f>VLOOKUP($A87,Questions!$A$2:$W$333,20,0)&amp;""</f>
        <v>Yes</v>
      </c>
      <c r="G87" s="204"/>
      <c r="H87" s="60" t="str">
        <f>VLOOKUP($A87,Questions!$A$2:$W$333,22,0)&amp;""</f>
        <v>Standard Importance</v>
      </c>
      <c r="I87" s="204"/>
      <c r="J87" s="65" t="b">
        <v>0</v>
      </c>
      <c r="K87" s="1"/>
    </row>
    <row r="88" spans="1:11" s="1" customFormat="1" ht="37.35" customHeight="1">
      <c r="A88" s="80" t="str">
        <f>VLOOKUP(LEFT($A89,4),'Auto Responses'!$N$4:$O$38,2,0)&amp;""</f>
        <v xml:space="preserve"> Assessment of Third Parties</v>
      </c>
      <c r="B88" s="30"/>
      <c r="C88" s="40"/>
      <c r="D88" s="40"/>
      <c r="E88" s="148" t="s">
        <v>552</v>
      </c>
      <c r="F88" s="40"/>
      <c r="G88" s="40"/>
      <c r="H88" s="40"/>
      <c r="I88" s="40"/>
      <c r="J88" s="40"/>
    </row>
    <row r="89" spans="1:11" s="38" customFormat="1" ht="48" customHeight="1">
      <c r="A89" s="25" t="str">
        <f>Organization!$A$30</f>
        <v>THRD-01</v>
      </c>
      <c r="B89" s="27" t="str">
        <f>VLOOKUP($A89,Organization!$A$13:$E$67,2,0)&amp;""</f>
        <v>Do you perform security assessments of third-party companies with which you share data (e.g., hosting providers, cloud services, PaaS, IaaS, SaaS)?*</v>
      </c>
      <c r="C89" s="60" t="str">
        <f>VLOOKUP($A89,Organization!$A$13:$E$67,3,0)&amp;""</f>
        <v>Yes</v>
      </c>
      <c r="D89" s="43" t="str">
        <f>IF(LEFT(VLOOKUP($A89,Organization!$A$13:$E$67,5,0),21)='Auto Responses'!$A$73,'Auto Responses'!$A$74,VLOOKUP($A89,Organization!$A$13:$E$67,4,0))&amp;""</f>
        <v/>
      </c>
      <c r="E89" s="214"/>
      <c r="F89" s="39" t="str">
        <f>VLOOKUP($A89,Questions!$A$2:$W$333,20,0)&amp;""</f>
        <v>Yes</v>
      </c>
      <c r="G89" s="204"/>
      <c r="H89" s="60" t="str">
        <f>VLOOKUP($A89,Questions!$A$2:$W$333,22,0)&amp;""</f>
        <v>Critical Importance</v>
      </c>
      <c r="I89" s="204"/>
      <c r="J89" s="65" t="b">
        <v>0</v>
      </c>
      <c r="K89" s="1"/>
    </row>
    <row r="90" spans="1:11" s="38" customFormat="1" ht="48" customHeight="1">
      <c r="A90" s="25" t="str">
        <f>Organization!$A$31</f>
        <v>THRD-02</v>
      </c>
      <c r="B90" s="27" t="str">
        <f>VLOOKUP($A90,Organization!$A$13:$E$67,2,0)&amp;""</f>
        <v>Do you have contractual language in place with third parties governing access to institutional data?*</v>
      </c>
      <c r="C90" s="60" t="str">
        <f>VLOOKUP($A90,Organization!$A$13:$E$67,3,0)&amp;""</f>
        <v>Yes</v>
      </c>
      <c r="D90" s="43" t="str">
        <f>IF(LEFT(VLOOKUP($A90,Organization!$A$13:$E$67,5,0),21)='Auto Responses'!$A$73,'Auto Responses'!$A$74,VLOOKUP($A90,Organization!$A$13:$E$67,4,0))&amp;""</f>
        <v/>
      </c>
      <c r="E90" s="214"/>
      <c r="F90" s="39" t="str">
        <f>VLOOKUP($A90,Questions!$A$2:$W$333,20,0)&amp;""</f>
        <v>Yes</v>
      </c>
      <c r="G90" s="204"/>
      <c r="H90" s="60" t="str">
        <f>VLOOKUP($A90,Questions!$A$2:$W$333,22,0)&amp;""</f>
        <v>Critical Importance</v>
      </c>
      <c r="I90" s="204"/>
      <c r="J90" s="65" t="b">
        <v>0</v>
      </c>
      <c r="K90" s="1"/>
    </row>
    <row r="91" spans="1:11" s="38" customFormat="1" ht="48" customHeight="1">
      <c r="A91" s="25" t="str">
        <f>Organization!$A$32</f>
        <v>THRD-03</v>
      </c>
      <c r="B91" s="27" t="str">
        <f>VLOOKUP($A91,Organization!$A$13:$E$67,2,0)&amp;""</f>
        <v>Do the contracts in place with these third parties address liability in the event of a data breach?*</v>
      </c>
      <c r="C91" s="60" t="str">
        <f>VLOOKUP($A91,Organization!$A$13:$E$67,3,0)&amp;""</f>
        <v>Yes</v>
      </c>
      <c r="D91" s="43" t="str">
        <f>IF(LEFT(VLOOKUP($A91,Organization!$A$13:$E$67,5,0),21)='Auto Responses'!$A$73,'Auto Responses'!$A$74,VLOOKUP($A91,Organization!$A$13:$E$67,4,0))&amp;""</f>
        <v/>
      </c>
      <c r="E91" s="214"/>
      <c r="F91" s="39" t="str">
        <f>VLOOKUP($A91,Questions!$A$2:$W$333,20,0)&amp;""</f>
        <v>Yes</v>
      </c>
      <c r="G91" s="204"/>
      <c r="H91" s="60" t="str">
        <f>VLOOKUP($A91,Questions!$A$2:$W$333,22,0)&amp;""</f>
        <v>Critical Importance</v>
      </c>
      <c r="I91" s="204"/>
      <c r="J91" s="65" t="b">
        <v>0</v>
      </c>
      <c r="K91" s="1"/>
    </row>
    <row r="92" spans="1:11" s="38" customFormat="1" ht="48" customHeight="1">
      <c r="A92" s="25" t="str">
        <f>Organization!$A$33</f>
        <v>THRD-04</v>
      </c>
      <c r="B92" s="27" t="str">
        <f>VLOOKUP($A92,Organization!$A$13:$E$67,2,0)&amp;""</f>
        <v>Do you have an implemented third-party management strategy?*</v>
      </c>
      <c r="C92" s="60" t="str">
        <f>VLOOKUP($A92,Organization!$A$13:$E$67,3,0)&amp;""</f>
        <v>Yes</v>
      </c>
      <c r="D92" s="43" t="str">
        <f>IF(LEFT(VLOOKUP($A92,Organization!$A$13:$E$67,5,0),21)='Auto Responses'!$A$73,'Auto Responses'!$A$74,VLOOKUP($A92,Organization!$A$13:$E$67,4,0))&amp;""</f>
        <v/>
      </c>
      <c r="E92" s="214"/>
      <c r="F92" s="39" t="str">
        <f>VLOOKUP($A92,Questions!$A$2:$W$333,20,0)&amp;""</f>
        <v>Yes</v>
      </c>
      <c r="G92" s="204"/>
      <c r="H92" s="60" t="str">
        <f>VLOOKUP($A92,Questions!$A$2:$W$333,22,0)&amp;""</f>
        <v>Critical Importance</v>
      </c>
      <c r="I92" s="204"/>
      <c r="J92" s="65" t="b">
        <v>0</v>
      </c>
      <c r="K92" s="1"/>
    </row>
    <row r="93" spans="1:11" s="38" customFormat="1" ht="48" customHeight="1">
      <c r="A93" s="25" t="str">
        <f>Organization!$A$34</f>
        <v>THRD-05</v>
      </c>
      <c r="B93" s="27" t="str">
        <f>VLOOKUP($A93,Organization!$A$13:$E$67,2,0)&amp;""</f>
        <v>Do you have a process and implemented procedures for managing your hardware supply chain (e.g., telecommunications equipment, export licensing, computing devices)?</v>
      </c>
      <c r="C93" s="60" t="str">
        <f>VLOOKUP($A93,Organization!$A$13:$E$67,3,0)&amp;""</f>
        <v>Yes</v>
      </c>
      <c r="D93" s="43" t="str">
        <f>IF(LEFT(VLOOKUP($A93,Organization!$A$13:$E$67,5,0),21)='Auto Responses'!$A$73,'Auto Responses'!$A$74,VLOOKUP($A93,Organization!$A$13:$E$67,4,0))&amp;""</f>
        <v/>
      </c>
      <c r="E93" s="214"/>
      <c r="F93" s="39" t="str">
        <f>VLOOKUP($A93,Questions!$A$2:$W$333,20,0)&amp;""</f>
        <v>Yes</v>
      </c>
      <c r="G93" s="204"/>
      <c r="H93" s="60" t="str">
        <f>VLOOKUP($A93,Questions!$A$2:$W$333,22,0)&amp;""</f>
        <v>Standard Importance</v>
      </c>
      <c r="I93" s="204"/>
      <c r="J93" s="65" t="b">
        <v>0</v>
      </c>
      <c r="K93" s="1"/>
    </row>
    <row r="94" spans="1:11" s="1" customFormat="1" ht="37.35" customHeight="1">
      <c r="A94" s="80" t="str">
        <f>VLOOKUP(LEFT($A95,4),'Auto Responses'!$N$4:$O$38,2,0)&amp;""</f>
        <v xml:space="preserve"> Change Management</v>
      </c>
      <c r="B94" s="30"/>
      <c r="C94" s="40"/>
      <c r="D94" s="40"/>
      <c r="E94" s="148" t="s">
        <v>552</v>
      </c>
      <c r="F94" s="40"/>
      <c r="G94" s="40"/>
      <c r="H94" s="40"/>
      <c r="I94" s="40"/>
      <c r="J94" s="40"/>
    </row>
    <row r="95" spans="1:11" s="38" customFormat="1" ht="48" customHeight="1">
      <c r="A95" s="25" t="str">
        <f>Organization!$A$36</f>
        <v>CHNG-01</v>
      </c>
      <c r="B95" s="27" t="str">
        <f>VLOOKUP($A95,Organization!$A$13:$E$67,2,0)&amp;""</f>
        <v>Will the institution be notified of major changes to your environment that could impact the institution's security posture?*</v>
      </c>
      <c r="C95" s="60" t="str">
        <f>VLOOKUP($A95,Organization!$A$13:$E$67,3,0)&amp;""</f>
        <v>Yes</v>
      </c>
      <c r="D95" s="43" t="str">
        <f>IF(LEFT(VLOOKUP($A95,Organization!$A$13:$E$67,5,0),21)='Auto Responses'!$A$73,'Auto Responses'!$A$74,VLOOKUP($A95,Organization!$A$13:$E$67,4,0))&amp;""</f>
        <v/>
      </c>
      <c r="E95" s="214"/>
      <c r="F95" s="39" t="str">
        <f>VLOOKUP($A95,Questions!$A$2:$W$333,20,0)&amp;""</f>
        <v>Yes</v>
      </c>
      <c r="G95" s="204"/>
      <c r="H95" s="60" t="str">
        <f>VLOOKUP($A95,Questions!$A$2:$W$333,22,0)&amp;""</f>
        <v>Critical Importance</v>
      </c>
      <c r="I95" s="204"/>
      <c r="J95" s="65" t="b">
        <v>0</v>
      </c>
      <c r="K95" s="1"/>
    </row>
    <row r="96" spans="1:11" s="38" customFormat="1" ht="48" customHeight="1">
      <c r="A96" s="25" t="str">
        <f>Organization!$A$37</f>
        <v>CHNG-02</v>
      </c>
      <c r="B96" s="27" t="str">
        <f>VLOOKUP($A96,Organization!$A$13:$E$67,2,0)&amp;""</f>
        <v>Does the system support client customizations from one release to another?*</v>
      </c>
      <c r="C96" s="60" t="str">
        <f>VLOOKUP($A96,Organization!$A$13:$E$67,3,0)&amp;""</f>
        <v>Yes</v>
      </c>
      <c r="D96" s="43" t="str">
        <f>IF(LEFT(VLOOKUP($A96,Organization!$A$13:$E$67,5,0),21)='Auto Responses'!$A$73,'Auto Responses'!$A$74,VLOOKUP($A96,Organization!$A$13:$E$67,4,0))&amp;""</f>
        <v/>
      </c>
      <c r="E96" s="214"/>
      <c r="F96" s="39" t="str">
        <f>VLOOKUP($A96,Questions!$A$2:$W$333,20,0)&amp;""</f>
        <v>Yes</v>
      </c>
      <c r="G96" s="204"/>
      <c r="H96" s="60" t="str">
        <f>VLOOKUP($A96,Questions!$A$2:$W$333,22,0)&amp;""</f>
        <v>Critical Importance</v>
      </c>
      <c r="I96" s="204"/>
      <c r="J96" s="65" t="b">
        <v>0</v>
      </c>
      <c r="K96" s="1"/>
    </row>
    <row r="97" spans="1:11" s="38" customFormat="1" ht="48" customHeight="1">
      <c r="A97" s="25" t="str">
        <f>Organization!$A$38</f>
        <v>CHNG-03</v>
      </c>
      <c r="B97" s="27" t="str">
        <f>VLOOKUP($A97,Organization!$A$13:$E$67,2,0)&amp;""</f>
        <v>Do you have an implemented system configuration management process (e.g.,secure "gold" images, etc.)?*</v>
      </c>
      <c r="C97" s="60" t="str">
        <f>VLOOKUP($A97,Organization!$A$13:$E$67,3,0)&amp;""</f>
        <v>Yes</v>
      </c>
      <c r="D97" s="43" t="str">
        <f>IF(LEFT(VLOOKUP($A97,Organization!$A$13:$E$67,5,0),21)='Auto Responses'!$A$73,'Auto Responses'!$A$74,VLOOKUP($A97,Organization!$A$13:$E$67,4,0))&amp;""</f>
        <v/>
      </c>
      <c r="E97" s="214"/>
      <c r="F97" s="39" t="str">
        <f>VLOOKUP($A97,Questions!$A$2:$W$333,20,0)&amp;""</f>
        <v>Yes</v>
      </c>
      <c r="G97" s="204"/>
      <c r="H97" s="60" t="str">
        <f>VLOOKUP($A97,Questions!$A$2:$W$333,22,0)&amp;""</f>
        <v>Critical Importance</v>
      </c>
      <c r="I97" s="204"/>
      <c r="J97" s="65" t="b">
        <v>0</v>
      </c>
      <c r="K97" s="1"/>
    </row>
    <row r="98" spans="1:11" s="38" customFormat="1" ht="48" customHeight="1">
      <c r="A98" s="25" t="str">
        <f>Organization!$A$39</f>
        <v>CHNG-04</v>
      </c>
      <c r="B98" s="27" t="str">
        <f>VLOOKUP($A98,Organization!$A$13:$E$67,2,0)&amp;""</f>
        <v>Do you have a documented change management process?</v>
      </c>
      <c r="C98" s="60" t="str">
        <f>VLOOKUP($A98,Organization!$A$13:$E$67,3,0)&amp;""</f>
        <v>Yes</v>
      </c>
      <c r="D98" s="43" t="str">
        <f>IF(LEFT(VLOOKUP($A98,Organization!$A$13:$E$67,5,0),21)='Auto Responses'!$A$73,'Auto Responses'!$A$74,VLOOKUP($A98,Organization!$A$13:$E$67,4,0))&amp;""</f>
        <v/>
      </c>
      <c r="E98" s="214"/>
      <c r="F98" s="39" t="str">
        <f>VLOOKUP($A98,Questions!$A$2:$W$333,20,0)&amp;""</f>
        <v>Yes</v>
      </c>
      <c r="G98" s="204"/>
      <c r="H98" s="60" t="str">
        <f>VLOOKUP($A98,Questions!$A$2:$W$333,22,0)&amp;""</f>
        <v>Standard Importance</v>
      </c>
      <c r="I98" s="204"/>
      <c r="J98" s="65" t="b">
        <v>0</v>
      </c>
      <c r="K98" s="1"/>
    </row>
    <row r="99" spans="1:11" s="38" customFormat="1" ht="48" customHeight="1">
      <c r="A99" s="25" t="str">
        <f>Organization!$A$40</f>
        <v>CHNG-05</v>
      </c>
      <c r="B99" s="27" t="str">
        <f>VLOOKUP($A99,Organization!$A$13:$E$67,2,0)&amp;""</f>
        <v>Does your change management process minimally include authorization, impact analysis, testing, and validation before moving changes to production?</v>
      </c>
      <c r="C99" s="60" t="str">
        <f>VLOOKUP($A99,Organization!$A$13:$E$67,3,0)&amp;""</f>
        <v>Yes</v>
      </c>
      <c r="D99" s="43" t="str">
        <f>IF(LEFT(VLOOKUP($A99,Organization!$A$13:$E$67,5,0),21)='Auto Responses'!$A$73,'Auto Responses'!$A$74,VLOOKUP($A99,Organization!$A$13:$E$67,4,0))&amp;""</f>
        <v/>
      </c>
      <c r="E99" s="214"/>
      <c r="F99" s="39" t="str">
        <f>VLOOKUP($A99,Questions!$A$2:$W$333,20,0)&amp;""</f>
        <v>Yes</v>
      </c>
      <c r="G99" s="204"/>
      <c r="H99" s="60" t="str">
        <f>VLOOKUP($A99,Questions!$A$2:$W$333,22,0)&amp;""</f>
        <v>Standard Importance</v>
      </c>
      <c r="I99" s="204"/>
      <c r="J99" s="65" t="b">
        <v>0</v>
      </c>
      <c r="K99" s="1"/>
    </row>
    <row r="100" spans="1:11" s="38" customFormat="1" ht="48" customHeight="1">
      <c r="A100" s="25" t="str">
        <f>Organization!$A$41</f>
        <v>CHNG-06</v>
      </c>
      <c r="B100" s="27" t="str">
        <f>VLOOKUP($A100,Organization!$A$13:$E$67,2,0)&amp;""</f>
        <v>Does your change management process verify that all required third-party libraries and dependencies are still supported with each major change?</v>
      </c>
      <c r="C100" s="60" t="str">
        <f>VLOOKUP($A100,Organization!$A$13:$E$67,3,0)&amp;""</f>
        <v>Yes</v>
      </c>
      <c r="D100" s="43" t="str">
        <f>IF(LEFT(VLOOKUP($A100,Organization!$A$13:$E$67,5,0),21)='Auto Responses'!$A$73,'Auto Responses'!$A$74,VLOOKUP($A100,Organization!$A$13:$E$67,4,0))&amp;""</f>
        <v/>
      </c>
      <c r="E100" s="214"/>
      <c r="F100" s="39" t="str">
        <f>VLOOKUP($A100,Questions!$A$2:$W$333,20,0)&amp;""</f>
        <v>Yes</v>
      </c>
      <c r="G100" s="204"/>
      <c r="H100" s="60" t="str">
        <f>VLOOKUP($A100,Questions!$A$2:$W$333,22,0)&amp;""</f>
        <v>Standard Importance</v>
      </c>
      <c r="I100" s="204"/>
      <c r="J100" s="65" t="b">
        <v>0</v>
      </c>
      <c r="K100" s="1"/>
    </row>
    <row r="101" spans="1:11" s="38" customFormat="1" ht="48" customHeight="1">
      <c r="A101" s="25" t="str">
        <f>Organization!$A$42</f>
        <v>CHNG-07</v>
      </c>
      <c r="B101" s="27" t="str">
        <f>VLOOKUP($A101,Organization!$A$13:$E$67,2,0)&amp;""</f>
        <v>Do you have policy and procedure, currently implemented, managing how critical patches are applied to all systems and applications?</v>
      </c>
      <c r="C101" s="60" t="str">
        <f>VLOOKUP($A101,Organization!$A$13:$E$67,3,0)&amp;""</f>
        <v>Yes</v>
      </c>
      <c r="D101" s="43" t="str">
        <f>IF(LEFT(VLOOKUP($A101,Organization!$A$13:$E$67,5,0),21)='Auto Responses'!$A$73,'Auto Responses'!$A$74,VLOOKUP($A101,Organization!$A$13:$E$67,4,0))&amp;""</f>
        <v/>
      </c>
      <c r="E101" s="214"/>
      <c r="F101" s="39" t="str">
        <f>VLOOKUP($A101,Questions!$A$2:$W$333,20,0)&amp;""</f>
        <v>Yes</v>
      </c>
      <c r="G101" s="204"/>
      <c r="H101" s="60" t="str">
        <f>VLOOKUP($A101,Questions!$A$2:$W$333,22,0)&amp;""</f>
        <v>Standard Importance</v>
      </c>
      <c r="I101" s="204"/>
      <c r="J101" s="65" t="b">
        <v>0</v>
      </c>
      <c r="K101" s="1"/>
    </row>
    <row r="102" spans="1:11" s="38" customFormat="1" ht="48" customHeight="1">
      <c r="A102" s="25" t="str">
        <f>Organization!$A$43</f>
        <v>CHNG-08</v>
      </c>
      <c r="B102" s="27" t="str">
        <f>VLOOKUP($A102,Organization!$A$13:$E$67,2,0)&amp;""</f>
        <v>Have you implemented policies and procedures that guide how security risks are mitigated until patches can be applied?</v>
      </c>
      <c r="C102" s="60" t="str">
        <f>VLOOKUP($A102,Organization!$A$13:$E$67,3,0)&amp;""</f>
        <v>Yes</v>
      </c>
      <c r="D102" s="43" t="str">
        <f>IF(LEFT(VLOOKUP($A102,Organization!$A$13:$E$67,5,0),21)='Auto Responses'!$A$73,'Auto Responses'!$A$74,VLOOKUP($A102,Organization!$A$13:$E$67,4,0))&amp;""</f>
        <v/>
      </c>
      <c r="E102" s="214"/>
      <c r="F102" s="39" t="str">
        <f>VLOOKUP($A102,Questions!$A$2:$W$333,20,0)&amp;""</f>
        <v>Yes</v>
      </c>
      <c r="G102" s="204"/>
      <c r="H102" s="60" t="str">
        <f>VLOOKUP($A102,Questions!$A$2:$W$333,22,0)&amp;""</f>
        <v>Standard Importance</v>
      </c>
      <c r="I102" s="204"/>
      <c r="J102" s="65" t="b">
        <v>0</v>
      </c>
      <c r="K102" s="1"/>
    </row>
    <row r="103" spans="1:11" s="38" customFormat="1" ht="48" customHeight="1">
      <c r="A103" s="25" t="str">
        <f>Organization!$A$44</f>
        <v>CHNG-09</v>
      </c>
      <c r="B103" s="27" t="str">
        <f>VLOOKUP($A103,Organization!$A$13:$E$67,2,0)&amp;""</f>
        <v>Do clients have the option to not participate in or postpone an upgrade to a new release?</v>
      </c>
      <c r="C103" s="60" t="str">
        <f>VLOOKUP($A103,Organization!$A$13:$E$67,3,0)&amp;""</f>
        <v>Yes</v>
      </c>
      <c r="D103" s="43" t="str">
        <f>IF(LEFT(VLOOKUP($A103,Organization!$A$13:$E$67,5,0),21)='Auto Responses'!$A$73,'Auto Responses'!$A$74,VLOOKUP($A103,Organization!$A$13:$E$67,4,0))&amp;""</f>
        <v/>
      </c>
      <c r="E103" s="214"/>
      <c r="F103" s="39" t="str">
        <f>VLOOKUP($A103,Questions!$A$2:$W$333,20,0)&amp;""</f>
        <v>Yes</v>
      </c>
      <c r="G103" s="204"/>
      <c r="H103" s="60" t="str">
        <f>VLOOKUP($A103,Questions!$A$2:$W$333,22,0)&amp;""</f>
        <v>Minor Importance</v>
      </c>
      <c r="I103" s="204"/>
      <c r="J103" s="65" t="b">
        <v>0</v>
      </c>
      <c r="K103" s="1"/>
    </row>
    <row r="104" spans="1:11" s="38" customFormat="1" ht="48" customHeight="1">
      <c r="A104" s="25" t="str">
        <f>Organization!$A$45</f>
        <v>CHNG-10</v>
      </c>
      <c r="B104" s="27" t="str">
        <f>VLOOKUP($A104,Organization!$A$13:$E$67,2,0)&amp;""</f>
        <v>Do you have a fully implemented solution support strategy that defines how many concurrent versions you support?</v>
      </c>
      <c r="C104" s="60" t="str">
        <f>VLOOKUP($A104,Organization!$A$13:$E$67,3,0)&amp;""</f>
        <v>Yes</v>
      </c>
      <c r="D104" s="43" t="str">
        <f>IF(LEFT(VLOOKUP($A104,Organization!$A$13:$E$67,5,0),21)='Auto Responses'!$A$73,'Auto Responses'!$A$74,VLOOKUP($A104,Organization!$A$13:$E$67,4,0))&amp;""</f>
        <v/>
      </c>
      <c r="E104" s="214"/>
      <c r="F104" s="39" t="str">
        <f>VLOOKUP($A104,Questions!$A$2:$W$333,20,0)&amp;""</f>
        <v>Yes</v>
      </c>
      <c r="G104" s="204"/>
      <c r="H104" s="60" t="str">
        <f>VLOOKUP($A104,Questions!$A$2:$W$333,22,0)&amp;""</f>
        <v>Minor Importance</v>
      </c>
      <c r="I104" s="204"/>
      <c r="J104" s="65" t="b">
        <v>0</v>
      </c>
      <c r="K104" s="1"/>
    </row>
    <row r="105" spans="1:11" s="38" customFormat="1" ht="48" customHeight="1">
      <c r="A105" s="25" t="str">
        <f>Organization!$A$46</f>
        <v>CHNG-11</v>
      </c>
      <c r="B105" s="27" t="str">
        <f>VLOOKUP($A105,Organization!$A$13:$E$67,2,0)&amp;""</f>
        <v>Do you have a release schedule for product updates?</v>
      </c>
      <c r="C105" s="60" t="str">
        <f>VLOOKUP($A105,Organization!$A$13:$E$67,3,0)&amp;""</f>
        <v>Yes</v>
      </c>
      <c r="D105" s="43" t="str">
        <f>IF(LEFT(VLOOKUP($A105,Organization!$A$13:$E$67,5,0),21)='Auto Responses'!$A$73,'Auto Responses'!$A$74,VLOOKUP($A105,Organization!$A$13:$E$67,4,0))&amp;""</f>
        <v/>
      </c>
      <c r="E105" s="214"/>
      <c r="F105" s="39" t="str">
        <f>VLOOKUP($A105,Questions!$A$2:$W$333,20,0)&amp;""</f>
        <v>Yes</v>
      </c>
      <c r="G105" s="204"/>
      <c r="H105" s="60" t="str">
        <f>VLOOKUP($A105,Questions!$A$2:$W$333,22,0)&amp;""</f>
        <v>Minor Importance</v>
      </c>
      <c r="I105" s="204"/>
      <c r="J105" s="65" t="b">
        <v>0</v>
      </c>
      <c r="K105" s="1"/>
    </row>
    <row r="106" spans="1:11" s="38" customFormat="1" ht="48" customHeight="1">
      <c r="A106" s="25" t="str">
        <f>Organization!$A$47</f>
        <v>CHNG-12</v>
      </c>
      <c r="B106" s="27" t="str">
        <f>VLOOKUP($A106,Organization!$A$13:$E$67,2,0)&amp;""</f>
        <v>Do you have a technology roadmap, for at least the next two years, for enhancements and bug fixes for the solution being assessed?</v>
      </c>
      <c r="C106" s="60" t="str">
        <f>VLOOKUP($A106,Organization!$A$13:$E$67,3,0)&amp;""</f>
        <v>Yes</v>
      </c>
      <c r="D106" s="43" t="str">
        <f>IF(LEFT(VLOOKUP($A106,Organization!$A$13:$E$67,5,0),21)='Auto Responses'!$A$73,'Auto Responses'!$A$74,VLOOKUP($A106,Organization!$A$13:$E$67,4,0))&amp;""</f>
        <v/>
      </c>
      <c r="E106" s="214"/>
      <c r="F106" s="39" t="str">
        <f>VLOOKUP($A106,Questions!$A$2:$W$333,20,0)&amp;""</f>
        <v>Yes</v>
      </c>
      <c r="G106" s="204"/>
      <c r="H106" s="60" t="str">
        <f>VLOOKUP($A106,Questions!$A$2:$W$333,22,0)&amp;""</f>
        <v>Minor Importance</v>
      </c>
      <c r="I106" s="204"/>
      <c r="J106" s="65" t="b">
        <v>0</v>
      </c>
      <c r="K106" s="1"/>
    </row>
    <row r="107" spans="1:11" s="38" customFormat="1" ht="48" customHeight="1">
      <c r="A107" s="25" t="str">
        <f>Organization!$A$48</f>
        <v>CHNG-13</v>
      </c>
      <c r="B107" s="27" t="str">
        <f>VLOOKUP($A107,Organization!$A$13:$E$67,2,0)&amp;""</f>
        <v>Can solution updates be completed without institutional involvement (i.e., technically or organizationally)?</v>
      </c>
      <c r="C107" s="60" t="str">
        <f>VLOOKUP($A107,Organization!$A$13:$E$67,3,0)&amp;""</f>
        <v>Yes</v>
      </c>
      <c r="D107" s="43" t="str">
        <f>IF(LEFT(VLOOKUP($A107,Organization!$A$13:$E$67,5,0),21)='Auto Responses'!$A$73,'Auto Responses'!$A$74,VLOOKUP($A107,Organization!$A$13:$E$67,4,0))&amp;""</f>
        <v/>
      </c>
      <c r="E107" s="214"/>
      <c r="F107" s="39" t="str">
        <f>VLOOKUP($A107,Questions!$A$2:$W$333,20,0)&amp;""</f>
        <v>Yes</v>
      </c>
      <c r="G107" s="204"/>
      <c r="H107" s="60" t="str">
        <f>VLOOKUP($A107,Questions!$A$2:$W$333,22,0)&amp;""</f>
        <v>Minor Importance</v>
      </c>
      <c r="I107" s="204"/>
      <c r="J107" s="65" t="b">
        <v>0</v>
      </c>
      <c r="K107" s="1"/>
    </row>
    <row r="108" spans="1:11" s="38" customFormat="1" ht="48" customHeight="1">
      <c r="A108" s="25" t="str">
        <f>Organization!$A$49</f>
        <v>CHNG-14</v>
      </c>
      <c r="B108" s="27" t="str">
        <f>VLOOKUP($A108,Organization!$A$13:$E$67,2,0)&amp;""</f>
        <v>Are upgrades or system changes installed during off-peak hours or in a manner that does not impact the customer?</v>
      </c>
      <c r="C108" s="60" t="str">
        <f>VLOOKUP($A108,Organization!$A$13:$E$67,3,0)&amp;""</f>
        <v>Yes</v>
      </c>
      <c r="D108" s="43" t="str">
        <f>IF(LEFT(VLOOKUP($A108,Organization!$A$13:$E$67,5,0),21)='Auto Responses'!$A$73,'Auto Responses'!$A$74,VLOOKUP($A108,Organization!$A$13:$E$67,4,0))&amp;""</f>
        <v/>
      </c>
      <c r="E108" s="214"/>
      <c r="F108" s="39" t="str">
        <f>VLOOKUP($A108,Questions!$A$2:$W$333,20,0)&amp;""</f>
        <v>Yes</v>
      </c>
      <c r="G108" s="204"/>
      <c r="H108" s="60" t="str">
        <f>VLOOKUP($A108,Questions!$A$2:$W$333,22,0)&amp;""</f>
        <v>Minor Importance</v>
      </c>
      <c r="I108" s="204"/>
      <c r="J108" s="65" t="b">
        <v>0</v>
      </c>
      <c r="K108" s="1"/>
    </row>
    <row r="109" spans="1:11" s="38" customFormat="1" ht="48" customHeight="1">
      <c r="A109" s="25" t="str">
        <f>Organization!$A$50</f>
        <v>CHNG-15</v>
      </c>
      <c r="B109" s="27" t="str">
        <f>VLOOKUP($A109,Organization!$A$13:$E$67,2,0)&amp;""</f>
        <v>Do procedures exist to provide that emergency changes are documented and authorized (including after-the-fact approval)?</v>
      </c>
      <c r="C109" s="60" t="str">
        <f>VLOOKUP($A109,Organization!$A$13:$E$67,3,0)&amp;""</f>
        <v>Yes</v>
      </c>
      <c r="D109" s="43" t="str">
        <f>IF(LEFT(VLOOKUP($A109,Organization!$A$13:$E$67,5,0),21)='Auto Responses'!$A$73,'Auto Responses'!$A$74,VLOOKUP($A109,Organization!$A$13:$E$67,4,0))&amp;""</f>
        <v/>
      </c>
      <c r="E109" s="214"/>
      <c r="F109" s="39" t="str">
        <f>VLOOKUP($A109,Questions!$A$2:$W$333,20,0)&amp;""</f>
        <v>Yes</v>
      </c>
      <c r="G109" s="204"/>
      <c r="H109" s="60" t="str">
        <f>VLOOKUP($A109,Questions!$A$2:$W$333,22,0)&amp;""</f>
        <v>Minor Importance</v>
      </c>
      <c r="I109" s="204"/>
      <c r="J109" s="65" t="b">
        <v>0</v>
      </c>
      <c r="K109" s="1"/>
    </row>
    <row r="110" spans="1:11" s="38" customFormat="1" ht="48" customHeight="1">
      <c r="A110" s="25" t="str">
        <f>Organization!$A$51</f>
        <v>CHNG-16</v>
      </c>
      <c r="B110" s="27" t="str">
        <f>VLOOKUP($A110,Organization!$A$13:$E$67,2,0)&amp;""</f>
        <v>Do you have a systems management and configuration strategy that encompasses servers, appliances, cloud services, applications, and mobile devices (company and employee owned)?</v>
      </c>
      <c r="C110" s="60" t="str">
        <f>VLOOKUP($A110,Organization!$A$13:$E$67,3,0)&amp;""</f>
        <v>Yes</v>
      </c>
      <c r="D110" s="43" t="str">
        <f>IF(LEFT(VLOOKUP($A110,Organization!$A$13:$E$67,5,0),21)='Auto Responses'!$A$73,'Auto Responses'!$A$74,VLOOKUP($A110,Organization!$A$13:$E$67,4,0))&amp;""</f>
        <v/>
      </c>
      <c r="E110" s="214"/>
      <c r="F110" s="39" t="str">
        <f>VLOOKUP($A110,Questions!$A$2:$W$333,20,0)&amp;""</f>
        <v>Yes</v>
      </c>
      <c r="G110" s="204"/>
      <c r="H110" s="60" t="str">
        <f>VLOOKUP($A110,Questions!$A$2:$W$333,22,0)&amp;""</f>
        <v>Minor Importance</v>
      </c>
      <c r="I110" s="204"/>
      <c r="J110" s="65" t="b">
        <v>0</v>
      </c>
      <c r="K110" s="1"/>
    </row>
    <row r="111" spans="1:11" s="1" customFormat="1" ht="37.35" customHeight="1">
      <c r="A111" s="80" t="str">
        <f>VLOOKUP(LEFT($A112,4),'Auto Responses'!$N$4:$O$38,2,0)&amp;""</f>
        <v xml:space="preserve"> Policies, Processes, and Procedures</v>
      </c>
      <c r="B111" s="30"/>
      <c r="C111" s="40"/>
      <c r="D111" s="40"/>
      <c r="E111" s="148" t="s">
        <v>552</v>
      </c>
      <c r="F111" s="40"/>
      <c r="G111" s="40"/>
      <c r="H111" s="40"/>
      <c r="I111" s="40"/>
      <c r="J111" s="40"/>
    </row>
    <row r="112" spans="1:11" s="38" customFormat="1" ht="48" customHeight="1">
      <c r="A112" s="25" t="str">
        <f>Organization!$A$53</f>
        <v>PPPR-01</v>
      </c>
      <c r="B112" s="27" t="str">
        <f>VLOOKUP($A112,Organization!$A$13:$E$67,2,0)&amp;""</f>
        <v>Do you have a documented patch management process?*</v>
      </c>
      <c r="C112" s="60" t="str">
        <f>VLOOKUP($A112,Organization!$A$13:$E$67,3,0)&amp;""</f>
        <v>Yes</v>
      </c>
      <c r="D112" s="43" t="str">
        <f>IF(LEFT(VLOOKUP($A112,Organization!$A$13:$E$67,5,0),21)='Auto Responses'!$A$73,'Auto Responses'!$A$74,VLOOKUP($A112,Organization!$A$13:$E$67,4,0))&amp;""</f>
        <v/>
      </c>
      <c r="E112" s="214"/>
      <c r="F112" s="39" t="str">
        <f>VLOOKUP($A112,Questions!$A$2:$W$333,20,0)&amp;""</f>
        <v>Yes</v>
      </c>
      <c r="G112" s="204"/>
      <c r="H112" s="60" t="str">
        <f>VLOOKUP($A112,Questions!$A$2:$W$333,22,0)&amp;""</f>
        <v>Critical Importance</v>
      </c>
      <c r="I112" s="204"/>
      <c r="J112" s="65" t="b">
        <v>0</v>
      </c>
      <c r="K112" s="1"/>
    </row>
    <row r="113" spans="1:11" s="38" customFormat="1" ht="48" customHeight="1">
      <c r="A113" s="25" t="str">
        <f>Organization!$A$54</f>
        <v>PPPR-02</v>
      </c>
      <c r="B113" s="27" t="str">
        <f>VLOOKUP($A113,Organization!$A$13:$E$67,2,0)&amp;""</f>
        <v>Can your organization comply with institutional policies on privacy and data protection with regard to users of institutional systems, if required?*</v>
      </c>
      <c r="C113" s="60" t="str">
        <f>VLOOKUP($A113,Organization!$A$13:$E$67,3,0)&amp;""</f>
        <v>Yes</v>
      </c>
      <c r="D113" s="43" t="str">
        <f>IF(LEFT(VLOOKUP($A113,Organization!$A$13:$E$67,5,0),21)='Auto Responses'!$A$73,'Auto Responses'!$A$74,VLOOKUP($A113,Organization!$A$13:$E$67,4,0))&amp;""</f>
        <v/>
      </c>
      <c r="E113" s="214"/>
      <c r="F113" s="39" t="str">
        <f>VLOOKUP($A113,Questions!$A$2:$W$333,20,0)&amp;""</f>
        <v>Yes</v>
      </c>
      <c r="G113" s="204"/>
      <c r="H113" s="60" t="str">
        <f>VLOOKUP($A113,Questions!$A$2:$W$333,22,0)&amp;""</f>
        <v>Critical Importance</v>
      </c>
      <c r="I113" s="204"/>
      <c r="J113" s="65" t="b">
        <v>0</v>
      </c>
      <c r="K113" s="1"/>
    </row>
    <row r="114" spans="1:11" s="38" customFormat="1" ht="48" customHeight="1">
      <c r="A114" s="25" t="str">
        <f>Organization!$A$55</f>
        <v>PPPR-03</v>
      </c>
      <c r="B114" s="27" t="str">
        <f>VLOOKUP($A114,Organization!$A$13:$E$67,2,0)&amp;""</f>
        <v>Is your company subject to the institution's geographic region's laws and regulations?*</v>
      </c>
      <c r="C114" s="60" t="str">
        <f>VLOOKUP($A114,Organization!$A$13:$E$67,3,0)&amp;""</f>
        <v>Yes</v>
      </c>
      <c r="D114" s="43" t="str">
        <f>IF(LEFT(VLOOKUP($A114,Organization!$A$13:$E$67,5,0),21)='Auto Responses'!$A$73,'Auto Responses'!$A$74,VLOOKUP($A114,Organization!$A$13:$E$67,4,0))&amp;""</f>
        <v/>
      </c>
      <c r="E114" s="214"/>
      <c r="F114" s="39" t="str">
        <f>VLOOKUP($A114,Questions!$A$2:$W$333,20,0)&amp;""</f>
        <v>Yes</v>
      </c>
      <c r="G114" s="204"/>
      <c r="H114" s="60" t="str">
        <f>VLOOKUP($A114,Questions!$A$2:$W$333,22,0)&amp;""</f>
        <v>Critical Importance</v>
      </c>
      <c r="I114" s="204"/>
      <c r="J114" s="65" t="b">
        <v>0</v>
      </c>
      <c r="K114" s="1"/>
    </row>
    <row r="115" spans="1:11" s="38" customFormat="1" ht="48" customHeight="1">
      <c r="A115" s="25" t="str">
        <f>Organization!$A$56</f>
        <v>PPPR-04</v>
      </c>
      <c r="B115" s="27" t="str">
        <f>VLOOKUP($A115,Organization!$A$13:$E$67,2,0)&amp;""</f>
        <v>Can you accommodate encryption requirements using open standards?</v>
      </c>
      <c r="C115" s="60" t="str">
        <f>VLOOKUP($A115,Organization!$A$13:$E$67,3,0)&amp;""</f>
        <v>Yes</v>
      </c>
      <c r="D115" s="43" t="str">
        <f>IF(LEFT(VLOOKUP($A115,Organization!$A$13:$E$67,5,0),21)='Auto Responses'!$A$73,'Auto Responses'!$A$74,VLOOKUP($A115,Organization!$A$13:$E$67,4,0))&amp;""</f>
        <v/>
      </c>
      <c r="E115" s="214"/>
      <c r="F115" s="39" t="str">
        <f>VLOOKUP($A115,Questions!$A$2:$W$333,20,0)&amp;""</f>
        <v>Yes</v>
      </c>
      <c r="G115" s="204"/>
      <c r="H115" s="60" t="str">
        <f>VLOOKUP($A115,Questions!$A$2:$W$333,22,0)&amp;""</f>
        <v>Standard Importance</v>
      </c>
      <c r="I115" s="204"/>
      <c r="J115" s="65" t="b">
        <v>0</v>
      </c>
      <c r="K115" s="1"/>
    </row>
    <row r="116" spans="1:11" s="38" customFormat="1" ht="48" customHeight="1">
      <c r="A116" s="25" t="str">
        <f>Organization!$A$57</f>
        <v>PPPR-05</v>
      </c>
      <c r="B116" s="27" t="str">
        <f>VLOOKUP($A116,Organization!$A$13:$E$67,2,0)&amp;""</f>
        <v>Do you have a documented systems development life cycle (SDLC)?</v>
      </c>
      <c r="C116" s="60" t="str">
        <f>VLOOKUP($A116,Organization!$A$13:$E$67,3,0)&amp;""</f>
        <v>Yes</v>
      </c>
      <c r="D116" s="43" t="str">
        <f>IF(LEFT(VLOOKUP($A116,Organization!$A$13:$E$67,5,0),21)='Auto Responses'!$A$73,'Auto Responses'!$A$74,VLOOKUP($A116,Organization!$A$13:$E$67,4,0))&amp;""</f>
        <v/>
      </c>
      <c r="E116" s="214"/>
      <c r="F116" s="39" t="str">
        <f>VLOOKUP($A116,Questions!$A$2:$W$333,20,0)&amp;""</f>
        <v>Yes</v>
      </c>
      <c r="G116" s="204"/>
      <c r="H116" s="60" t="str">
        <f>VLOOKUP($A116,Questions!$A$2:$W$333,22,0)&amp;""</f>
        <v>Standard Importance</v>
      </c>
      <c r="I116" s="204"/>
      <c r="J116" s="65" t="b">
        <v>0</v>
      </c>
      <c r="K116" s="1"/>
    </row>
    <row r="117" spans="1:11" s="38" customFormat="1" ht="48" customHeight="1">
      <c r="A117" s="25" t="str">
        <f>Organization!$A$58</f>
        <v>PPPR-06</v>
      </c>
      <c r="B117" s="27" t="str">
        <f>VLOOKUP($A117,Organization!$A$13:$E$67,2,0)&amp;""</f>
        <v>Do you perform background screenings or multi-state background checks on all employees prior to their first day of work?</v>
      </c>
      <c r="C117" s="60" t="str">
        <f>VLOOKUP($A117,Organization!$A$13:$E$67,3,0)&amp;""</f>
        <v>Yes</v>
      </c>
      <c r="D117" s="43" t="str">
        <f>IF(LEFT(VLOOKUP($A117,Organization!$A$13:$E$67,5,0),21)='Auto Responses'!$A$73,'Auto Responses'!$A$74,VLOOKUP($A117,Organization!$A$13:$E$67,4,0))&amp;""</f>
        <v/>
      </c>
      <c r="E117" s="214"/>
      <c r="F117" s="39" t="str">
        <f>VLOOKUP($A117,Questions!$A$2:$W$333,20,0)&amp;""</f>
        <v>Yes</v>
      </c>
      <c r="G117" s="204"/>
      <c r="H117" s="60" t="str">
        <f>VLOOKUP($A117,Questions!$A$2:$W$333,22,0)&amp;""</f>
        <v>Standard Importance</v>
      </c>
      <c r="I117" s="204"/>
      <c r="J117" s="65" t="b">
        <v>0</v>
      </c>
      <c r="K117" s="1"/>
    </row>
    <row r="118" spans="1:11" s="38" customFormat="1" ht="48" customHeight="1">
      <c r="A118" s="25" t="str">
        <f>Organization!$A$59</f>
        <v>PPPR-07</v>
      </c>
      <c r="B118" s="27" t="str">
        <f>VLOOKUP($A118,Organization!$A$13:$E$67,2,0)&amp;""</f>
        <v>Do you require new employees to fill out agreements and review policies?</v>
      </c>
      <c r="C118" s="60" t="str">
        <f>VLOOKUP($A118,Organization!$A$13:$E$67,3,0)&amp;""</f>
        <v>Yes</v>
      </c>
      <c r="D118" s="43" t="str">
        <f>IF(LEFT(VLOOKUP($A118,Organization!$A$13:$E$67,5,0),21)='Auto Responses'!$A$73,'Auto Responses'!$A$74,VLOOKUP($A118,Organization!$A$13:$E$67,4,0))&amp;""</f>
        <v/>
      </c>
      <c r="E118" s="214"/>
      <c r="F118" s="39" t="str">
        <f>VLOOKUP($A118,Questions!$A$2:$W$333,20,0)&amp;""</f>
        <v>Yes</v>
      </c>
      <c r="G118" s="204"/>
      <c r="H118" s="60" t="str">
        <f>VLOOKUP($A118,Questions!$A$2:$W$333,22,0)&amp;""</f>
        <v>Standard Importance</v>
      </c>
      <c r="I118" s="204"/>
      <c r="J118" s="65" t="b">
        <v>0</v>
      </c>
      <c r="K118" s="1"/>
    </row>
    <row r="119" spans="1:11" s="38" customFormat="1" ht="48" customHeight="1">
      <c r="A119" s="25" t="str">
        <f>Organization!$A$60</f>
        <v>PPPR-08</v>
      </c>
      <c r="B119" s="27" t="str">
        <f>VLOOKUP($A119,Organization!$A$13:$E$67,2,0)&amp;""</f>
        <v>Do you have a documented information security policy?</v>
      </c>
      <c r="C119" s="60" t="str">
        <f>VLOOKUP($A119,Organization!$A$13:$E$67,3,0)&amp;""</f>
        <v>Yes</v>
      </c>
      <c r="D119" s="43" t="str">
        <f>IF(LEFT(VLOOKUP($A119,Organization!$A$13:$E$67,5,0),21)='Auto Responses'!$A$73,'Auto Responses'!$A$74,VLOOKUP($A119,Organization!$A$13:$E$67,4,0))&amp;""</f>
        <v/>
      </c>
      <c r="E119" s="214"/>
      <c r="F119" s="39" t="str">
        <f>VLOOKUP($A119,Questions!$A$2:$W$333,20,0)&amp;""</f>
        <v>Yes</v>
      </c>
      <c r="G119" s="204"/>
      <c r="H119" s="60" t="str">
        <f>VLOOKUP($A119,Questions!$A$2:$W$333,22,0)&amp;""</f>
        <v>Standard Importance</v>
      </c>
      <c r="I119" s="204"/>
      <c r="J119" s="65" t="b">
        <v>0</v>
      </c>
      <c r="K119" s="1"/>
    </row>
    <row r="120" spans="1:11" s="38" customFormat="1" ht="48" customHeight="1">
      <c r="A120" s="25" t="str">
        <f>Organization!$A$61</f>
        <v>PPPR-09</v>
      </c>
      <c r="B120" s="27" t="str">
        <f>VLOOKUP($A120,Organization!$A$13:$E$67,2,0)&amp;""</f>
        <v>Are information security principles designed into the product lifecycle?</v>
      </c>
      <c r="C120" s="60" t="str">
        <f>VLOOKUP($A120,Organization!$A$13:$E$67,3,0)&amp;""</f>
        <v>Yes</v>
      </c>
      <c r="D120" s="43" t="str">
        <f>IF(LEFT(VLOOKUP($A120,Organization!$A$13:$E$67,5,0),21)='Auto Responses'!$A$73,'Auto Responses'!$A$74,VLOOKUP($A120,Organization!$A$13:$E$67,4,0))&amp;""</f>
        <v/>
      </c>
      <c r="E120" s="214"/>
      <c r="F120" s="39" t="str">
        <f>VLOOKUP($A120,Questions!$A$2:$W$333,20,0)&amp;""</f>
        <v>Yes</v>
      </c>
      <c r="G120" s="204"/>
      <c r="H120" s="60" t="str">
        <f>VLOOKUP($A120,Questions!$A$2:$W$333,22,0)&amp;""</f>
        <v>Minor Importance</v>
      </c>
      <c r="I120" s="204"/>
      <c r="J120" s="65" t="b">
        <v>0</v>
      </c>
      <c r="K120" s="1"/>
    </row>
    <row r="121" spans="1:11" s="38" customFormat="1" ht="48" customHeight="1">
      <c r="A121" s="25" t="str">
        <f>Organization!$A$62</f>
        <v>PPPR-10</v>
      </c>
      <c r="B121" s="27" t="str">
        <f>VLOOKUP($A121,Organization!$A$13:$E$67,2,0)&amp;""</f>
        <v>Will you comply with applicable breach notification laws?</v>
      </c>
      <c r="C121" s="60" t="str">
        <f>VLOOKUP($A121,Organization!$A$13:$E$67,3,0)&amp;""</f>
        <v>Yes</v>
      </c>
      <c r="D121" s="43" t="str">
        <f>IF(LEFT(VLOOKUP($A121,Organization!$A$13:$E$67,5,0),21)='Auto Responses'!$A$73,'Auto Responses'!$A$74,VLOOKUP($A121,Organization!$A$13:$E$67,4,0))&amp;""</f>
        <v/>
      </c>
      <c r="E121" s="214"/>
      <c r="F121" s="39" t="str">
        <f>VLOOKUP($A121,Questions!$A$2:$W$333,20,0)&amp;""</f>
        <v>Yes</v>
      </c>
      <c r="G121" s="204"/>
      <c r="H121" s="60" t="str">
        <f>VLOOKUP($A121,Questions!$A$2:$W$333,22,0)&amp;""</f>
        <v>Minor Importance</v>
      </c>
      <c r="I121" s="204"/>
      <c r="J121" s="65" t="b">
        <v>0</v>
      </c>
      <c r="K121" s="1"/>
    </row>
    <row r="122" spans="1:11" s="38" customFormat="1" ht="48" customHeight="1">
      <c r="A122" s="25" t="str">
        <f>Organization!$A$63</f>
        <v>PPPR-11</v>
      </c>
      <c r="B122" s="27" t="str">
        <f>VLOOKUP($A122,Organization!$A$13:$E$67,2,0)&amp;""</f>
        <v>Do you have an information security awareness program?</v>
      </c>
      <c r="C122" s="60" t="str">
        <f>VLOOKUP($A122,Organization!$A$13:$E$67,3,0)&amp;""</f>
        <v>Yes</v>
      </c>
      <c r="D122" s="43" t="str">
        <f>IF(LEFT(VLOOKUP($A122,Organization!$A$13:$E$67,5,0),21)='Auto Responses'!$A$73,'Auto Responses'!$A$74,VLOOKUP($A122,Organization!$A$13:$E$67,4,0))&amp;""</f>
        <v/>
      </c>
      <c r="E122" s="214"/>
      <c r="F122" s="39" t="str">
        <f>VLOOKUP($A122,Questions!$A$2:$W$333,20,0)&amp;""</f>
        <v>Yes</v>
      </c>
      <c r="G122" s="204"/>
      <c r="H122" s="60" t="str">
        <f>VLOOKUP($A122,Questions!$A$2:$W$333,22,0)&amp;""</f>
        <v>Minor Importance</v>
      </c>
      <c r="I122" s="204"/>
      <c r="J122" s="65" t="b">
        <v>0</v>
      </c>
      <c r="K122" s="1"/>
    </row>
    <row r="123" spans="1:11" s="38" customFormat="1" ht="48" customHeight="1">
      <c r="A123" s="25" t="str">
        <f>Organization!$A$64</f>
        <v>PPPR-12</v>
      </c>
      <c r="B123" s="27" t="str">
        <f>VLOOKUP($A123,Organization!$A$13:$E$67,2,0)&amp;""</f>
        <v>Is security awareness training mandatory for all employees?</v>
      </c>
      <c r="C123" s="60" t="str">
        <f>VLOOKUP($A123,Organization!$A$13:$E$67,3,0)&amp;""</f>
        <v>Yes</v>
      </c>
      <c r="D123" s="43" t="str">
        <f>IF(LEFT(VLOOKUP($A123,Organization!$A$13:$E$67,5,0),21)='Auto Responses'!$A$73,'Auto Responses'!$A$74,VLOOKUP($A123,Organization!$A$13:$E$67,4,0))&amp;""</f>
        <v/>
      </c>
      <c r="E123" s="214"/>
      <c r="F123" s="39" t="str">
        <f>VLOOKUP($A123,Questions!$A$2:$W$333,20,0)&amp;""</f>
        <v>Yes</v>
      </c>
      <c r="G123" s="204"/>
      <c r="H123" s="60" t="str">
        <f>VLOOKUP($A123,Questions!$A$2:$W$333,22,0)&amp;""</f>
        <v>Minor Importance</v>
      </c>
      <c r="I123" s="204"/>
      <c r="J123" s="65" t="b">
        <v>0</v>
      </c>
      <c r="K123" s="1"/>
    </row>
    <row r="124" spans="1:11" s="38" customFormat="1" ht="48" customHeight="1">
      <c r="A124" s="25" t="str">
        <f>Organization!$A$65</f>
        <v>PPPR-13</v>
      </c>
      <c r="B124" s="27" t="str">
        <f>VLOOKUP($A124,Organization!$A$13:$E$67,2,0)&amp;""</f>
        <v>Do you have process and procedure(s) documented, and currently followed, that require a review and update of the access list(s) for privileged accounts?</v>
      </c>
      <c r="C124" s="60" t="str">
        <f>VLOOKUP($A124,Organization!$A$13:$E$67,3,0)&amp;""</f>
        <v>Yes</v>
      </c>
      <c r="D124" s="43" t="str">
        <f>IF(LEFT(VLOOKUP($A124,Organization!$A$13:$E$67,5,0),21)='Auto Responses'!$A$73,'Auto Responses'!$A$74,VLOOKUP($A124,Organization!$A$13:$E$67,4,0))&amp;""</f>
        <v/>
      </c>
      <c r="E124" s="214"/>
      <c r="F124" s="39" t="str">
        <f>VLOOKUP($A124,Questions!$A$2:$W$333,20,0)&amp;""</f>
        <v>Yes</v>
      </c>
      <c r="G124" s="204"/>
      <c r="H124" s="60" t="str">
        <f>VLOOKUP($A124,Questions!$A$2:$W$333,22,0)&amp;""</f>
        <v>Minor Importance</v>
      </c>
      <c r="I124" s="204"/>
      <c r="J124" s="65" t="b">
        <v>0</v>
      </c>
      <c r="K124" s="1"/>
    </row>
    <row r="125" spans="1:11" s="38" customFormat="1" ht="48" customHeight="1">
      <c r="A125" s="25" t="str">
        <f>Organization!$A$66</f>
        <v>PPPR-14</v>
      </c>
      <c r="B125" s="27" t="str">
        <f>VLOOKUP($A125,Organization!$A$13:$E$67,2,0)&amp;""</f>
        <v>Do you have documented, and currently implemented, internal audit processes and procedures?</v>
      </c>
      <c r="C125" s="60" t="str">
        <f>VLOOKUP($A125,Organization!$A$13:$E$67,3,0)&amp;""</f>
        <v>Yes</v>
      </c>
      <c r="D125" s="43" t="str">
        <f>IF(LEFT(VLOOKUP($A125,Organization!$A$13:$E$67,5,0),21)='Auto Responses'!$A$73,'Auto Responses'!$A$74,VLOOKUP($A125,Organization!$A$13:$E$67,4,0))&amp;""</f>
        <v/>
      </c>
      <c r="E125" s="214"/>
      <c r="F125" s="39" t="str">
        <f>VLOOKUP($A125,Questions!$A$2:$W$333,20,0)&amp;""</f>
        <v>Yes</v>
      </c>
      <c r="G125" s="204"/>
      <c r="H125" s="60" t="str">
        <f>VLOOKUP($A125,Questions!$A$2:$W$333,22,0)&amp;""</f>
        <v>Minor Importance</v>
      </c>
      <c r="I125" s="204"/>
      <c r="J125" s="65" t="b">
        <v>0</v>
      </c>
      <c r="K125" s="1"/>
    </row>
    <row r="126" spans="1:11" s="38" customFormat="1" ht="61.5" customHeight="1" thickBot="1">
      <c r="A126" s="25" t="str">
        <f>Organization!$A$67</f>
        <v>PPPR-15</v>
      </c>
      <c r="B126" s="27" t="str">
        <f>VLOOKUP($A126,Organization!$A$13:$E$67,2,0)&amp;""</f>
        <v>Does your organization have physical security controls and policies in place?</v>
      </c>
      <c r="C126" s="60" t="str">
        <f>VLOOKUP($A126,Organization!$A$13:$E$67,3,0)&amp;""</f>
        <v>Yes</v>
      </c>
      <c r="D126" s="43" t="str">
        <f>IF(LEFT(VLOOKUP($A126,Organization!$A$13:$E$67,5,0),21)='Auto Responses'!$A$73,'Auto Responses'!$A$74,VLOOKUP($A126,Organization!$A$13:$E$67,4,0))&amp;""</f>
        <v/>
      </c>
      <c r="E126" s="214"/>
      <c r="F126" s="63" t="str">
        <f>VLOOKUP($A126,Questions!$A$2:$W$333,20,0)&amp;""</f>
        <v>Yes</v>
      </c>
      <c r="G126" s="204"/>
      <c r="H126" s="64" t="str">
        <f>VLOOKUP($A126,Questions!$A$2:$W$333,22,0)&amp;""</f>
        <v>Minor Importance</v>
      </c>
      <c r="I126" s="204"/>
      <c r="J126" s="66" t="b">
        <v>0</v>
      </c>
      <c r="K126" s="1"/>
    </row>
    <row r="127" spans="1:11" s="1" customFormat="1" ht="37.35" customHeight="1">
      <c r="A127" s="80" t="str">
        <f>VLOOKUP(LEFT($A128,4),'Auto Responses'!$N$4:$O$38,2,0)&amp;""</f>
        <v xml:space="preserve"> Authentication, Authorization, and Account Management</v>
      </c>
      <c r="B127" s="30"/>
      <c r="C127" s="40"/>
      <c r="D127" s="40"/>
      <c r="E127" s="148" t="s">
        <v>552</v>
      </c>
      <c r="F127" s="40"/>
      <c r="G127" s="40"/>
      <c r="H127" s="40"/>
      <c r="I127" s="40"/>
      <c r="J127" s="40"/>
    </row>
    <row r="128" spans="1:11" s="38" customFormat="1" ht="48" customHeight="1">
      <c r="A128" s="25" t="str">
        <f>Product!$A$20</f>
        <v>AAAI-01</v>
      </c>
      <c r="B128" s="27" t="str">
        <f>VLOOKUP($A128,Product!$A$13:$E$61,2,0)&amp;""</f>
        <v>Does your solution support single sign-on (SSO) protocols for user and administrator authentication?*</v>
      </c>
      <c r="C128" s="60" t="str">
        <f>VLOOKUP($A128,Product!$A$13:$E$61,3,0)&amp;""</f>
        <v>Yes</v>
      </c>
      <c r="D128" s="43" t="str">
        <f>IF(LEFT(VLOOKUP($A128,Product!$A$13:$E$61,5,0),21)='Auto Responses'!$A$73,'Auto Responses'!$A$74,VLOOKUP($A128,Product!$A$13:$E$61,4,0))&amp;""</f>
        <v>We have NIST FISMA Moderate controls. We have used client tokens, their SSO and dedicated laptops.</v>
      </c>
      <c r="E128" s="214"/>
      <c r="F128" s="39" t="str">
        <f>VLOOKUP($A128,Questions!$A$2:$W$333,20,0)&amp;""</f>
        <v>Yes</v>
      </c>
      <c r="G128" s="204"/>
      <c r="H128" s="60" t="str">
        <f>VLOOKUP($A128,Questions!$A$2:$W$333,22,0)&amp;""</f>
        <v>Critical Importance</v>
      </c>
      <c r="I128" s="204"/>
      <c r="J128" s="65" t="b">
        <v>0</v>
      </c>
      <c r="K128" s="1"/>
    </row>
    <row r="129" spans="1:11" s="38" customFormat="1" ht="48" customHeight="1">
      <c r="A129" s="25" t="str">
        <f>Product!$A$21</f>
        <v>AAAI-02</v>
      </c>
      <c r="B129" s="27" t="str">
        <f>VLOOKUP($A129,Product!$A$13:$E$61,2,0)&amp;""</f>
        <v>Does your solution support local authentication protocols for user and administrator authentication?*</v>
      </c>
      <c r="C129" s="60" t="str">
        <f>VLOOKUP($A129,Product!$A$13:$E$61,3,0)&amp;""</f>
        <v>Yes</v>
      </c>
      <c r="D129" s="43" t="str">
        <f>IF(LEFT(VLOOKUP($A129,Product!$A$13:$E$61,5,0),21)='Auto Responses'!$A$73,'Auto Responses'!$A$74,VLOOKUP($A129,Product!$A$13:$E$61,4,0))&amp;""</f>
        <v>Please see AAAI-01. Also note we have role-based access including super user levels.</v>
      </c>
      <c r="E129" s="214"/>
      <c r="F129" s="39" t="str">
        <f>VLOOKUP($A129,Questions!$A$2:$W$333,20,0)&amp;""</f>
        <v>Yes</v>
      </c>
      <c r="G129" s="204"/>
      <c r="H129" s="60" t="str">
        <f>VLOOKUP($A129,Questions!$A$2:$W$333,22,0)&amp;""</f>
        <v>Critical Importance</v>
      </c>
      <c r="I129" s="204"/>
      <c r="J129" s="65" t="b">
        <v>0</v>
      </c>
      <c r="K129" s="1"/>
    </row>
    <row r="130" spans="1:11" s="38" customFormat="1" ht="48" customHeight="1">
      <c r="A130" s="25" t="str">
        <f>Product!$A$22</f>
        <v>AAAI-03</v>
      </c>
      <c r="B130" s="27" t="str">
        <f>VLOOKUP($A130,Product!$A$13:$E$61,2,0)&amp;""</f>
        <v>Can you enforce password/passphrase complexity requirements (provided by the institution)?*</v>
      </c>
      <c r="C130" s="60" t="str">
        <f>VLOOKUP($A130,Product!$A$13:$E$61,3,0)&amp;""</f>
        <v>Yes</v>
      </c>
      <c r="D130" s="43" t="str">
        <f>IF(LEFT(VLOOKUP($A130,Product!$A$13:$E$61,5,0),21)='Auto Responses'!$A$73,'Auto Responses'!$A$74,VLOOKUP($A130,Product!$A$13:$E$61,4,0))&amp;""</f>
        <v>We have created modularity for password complexity and application timeouts.</v>
      </c>
      <c r="E130" s="214"/>
      <c r="F130" s="39" t="str">
        <f>VLOOKUP($A130,Questions!$A$2:$W$333,20,0)&amp;""</f>
        <v>Yes</v>
      </c>
      <c r="G130" s="204"/>
      <c r="H130" s="60" t="str">
        <f>VLOOKUP($A130,Questions!$A$2:$W$333,22,0)&amp;""</f>
        <v>Critical Importance</v>
      </c>
      <c r="I130" s="204"/>
      <c r="J130" s="65" t="b">
        <v>0</v>
      </c>
      <c r="K130" s="1"/>
    </row>
    <row r="131" spans="1:11" s="38" customFormat="1" ht="48" customHeight="1">
      <c r="A131" s="25" t="str">
        <f>Product!$A$23</f>
        <v>AAAI-04</v>
      </c>
      <c r="B131" s="27" t="str">
        <f>VLOOKUP($A131,Product!$A$13:$E$61,2,0)&amp;""</f>
        <v>Does the system have password complexity or length limitations and/or restrictions?*</v>
      </c>
      <c r="C131" s="60" t="str">
        <f>VLOOKUP($A131,Product!$A$13:$E$61,3,0)&amp;""</f>
        <v>Yes</v>
      </c>
      <c r="D131" s="43" t="str">
        <f>IF(LEFT(VLOOKUP($A131,Product!$A$13:$E$61,5,0),21)='Auto Responses'!$A$73,'Auto Responses'!$A$74,VLOOKUP($A131,Product!$A$13:$E$61,4,0))&amp;""</f>
        <v/>
      </c>
      <c r="E131" s="214"/>
      <c r="F131" s="39" t="str">
        <f>VLOOKUP($A131,Questions!$A$2:$W$333,20,0)&amp;""</f>
        <v>No</v>
      </c>
      <c r="G131" s="204"/>
      <c r="H131" s="60" t="str">
        <f>VLOOKUP($A131,Questions!$A$2:$W$333,22,0)&amp;""</f>
        <v>Critical Importance</v>
      </c>
      <c r="I131" s="204"/>
      <c r="J131" s="65" t="b">
        <v>0</v>
      </c>
      <c r="K131" s="1"/>
    </row>
    <row r="132" spans="1:11" s="38" customFormat="1" ht="48" customHeight="1">
      <c r="A132" s="25" t="str">
        <f>Product!$A$24</f>
        <v>AAAI-05</v>
      </c>
      <c r="B132" s="27" t="str">
        <f>VLOOKUP($A132,Product!$A$13:$E$61,2,0)&amp;""</f>
        <v>Do you have documented password/passphrase reset procedures that are currently implemented in the system and/or customer support?*</v>
      </c>
      <c r="C132" s="60" t="str">
        <f>VLOOKUP($A132,Product!$A$13:$E$61,3,0)&amp;""</f>
        <v>Yes</v>
      </c>
      <c r="D132" s="43" t="str">
        <f>IF(LEFT(VLOOKUP($A132,Product!$A$13:$E$61,5,0),21)='Auto Responses'!$A$73,'Auto Responses'!$A$74,VLOOKUP($A132,Product!$A$13:$E$61,4,0))&amp;""</f>
        <v/>
      </c>
      <c r="E132" s="214"/>
      <c r="F132" s="39" t="str">
        <f>VLOOKUP($A132,Questions!$A$2:$W$333,20,0)&amp;""</f>
        <v>Yes</v>
      </c>
      <c r="G132" s="204"/>
      <c r="H132" s="60" t="str">
        <f>VLOOKUP($A132,Questions!$A$2:$W$333,22,0)&amp;""</f>
        <v>Critical Importance</v>
      </c>
      <c r="I132" s="204"/>
      <c r="J132" s="65" t="b">
        <v>0</v>
      </c>
      <c r="K132" s="1"/>
    </row>
    <row r="133" spans="1:11" s="38" customFormat="1" ht="48" customHeight="1">
      <c r="A133" s="25" t="str">
        <f>Product!$A$25</f>
        <v>AAAI-06</v>
      </c>
      <c r="B133" s="27" t="str">
        <f>VLOOKUP($A133,Product!$A$13:$E$61,2,0)&amp;""</f>
        <v>Does your organization participate in InCommon or another eduGAIN-affiliated trust federation?*</v>
      </c>
      <c r="C133" s="60" t="str">
        <f>VLOOKUP($A133,Product!$A$13:$E$61,3,0)&amp;""</f>
        <v>No</v>
      </c>
      <c r="D133" s="43" t="str">
        <f>IF(LEFT(VLOOKUP($A133,Product!$A$13:$E$61,5,0),21)='Auto Responses'!$A$73,'Auto Responses'!$A$74,VLOOKUP($A133,Product!$A$13:$E$61,4,0))&amp;""</f>
        <v>We plan to participate in these in the next quarter</v>
      </c>
      <c r="E133" s="214"/>
      <c r="F133" s="39" t="str">
        <f>VLOOKUP($A133,Questions!$A$2:$W$333,20,0)&amp;""</f>
        <v>Yes</v>
      </c>
      <c r="G133" s="204"/>
      <c r="H133" s="60" t="str">
        <f>VLOOKUP($A133,Questions!$A$2:$W$333,22,0)&amp;""</f>
        <v>Critical Importance</v>
      </c>
      <c r="I133" s="204"/>
      <c r="J133" s="65" t="b">
        <v>0</v>
      </c>
      <c r="K133" s="1"/>
    </row>
    <row r="134" spans="1:11" s="38" customFormat="1" ht="48" customHeight="1">
      <c r="A134" s="25" t="str">
        <f>Product!$A$26</f>
        <v>AAAI-07</v>
      </c>
      <c r="B134" s="27" t="str">
        <f>VLOOKUP($A134,Product!$A$13:$E$61,2,0)&amp;""</f>
        <v>Are there any passwords/passphrases hard-coded into your systems or solutions?*</v>
      </c>
      <c r="C134" s="60" t="str">
        <f>VLOOKUP($A134,Product!$A$13:$E$61,3,0)&amp;""</f>
        <v>No</v>
      </c>
      <c r="D134" s="43" t="str">
        <f>IF(LEFT(VLOOKUP($A134,Product!$A$13:$E$61,5,0),21)='Auto Responses'!$A$73,'Auto Responses'!$A$74,VLOOKUP($A134,Product!$A$13:$E$61,4,0))&amp;""</f>
        <v/>
      </c>
      <c r="E134" s="214"/>
      <c r="F134" s="39" t="str">
        <f>VLOOKUP($A134,Questions!$A$2:$W$333,20,0)&amp;""</f>
        <v>No</v>
      </c>
      <c r="G134" s="204"/>
      <c r="H134" s="60" t="str">
        <f>VLOOKUP($A134,Questions!$A$2:$W$333,22,0)&amp;""</f>
        <v>Critical Importance</v>
      </c>
      <c r="I134" s="204"/>
      <c r="J134" s="65" t="b">
        <v>0</v>
      </c>
      <c r="K134" s="1"/>
    </row>
    <row r="135" spans="1:11" s="38" customFormat="1" ht="48" customHeight="1">
      <c r="A135" s="25" t="str">
        <f>Product!$A$27</f>
        <v>AAAI-08</v>
      </c>
      <c r="B135" s="27" t="str">
        <f>VLOOKUP($A135,Product!$A$13:$E$61,2,0)&amp;""</f>
        <v>Are you storing any passwords in plaintext?*</v>
      </c>
      <c r="C135" s="60" t="str">
        <f>VLOOKUP($A135,Product!$A$13:$E$61,3,0)&amp;""</f>
        <v>No</v>
      </c>
      <c r="D135" s="43" t="str">
        <f>IF(LEFT(VLOOKUP($A135,Product!$A$13:$E$61,5,0),21)='Auto Responses'!$A$73,'Auto Responses'!$A$74,VLOOKUP($A135,Product!$A$13:$E$61,4,0))&amp;""</f>
        <v/>
      </c>
      <c r="E135" s="214"/>
      <c r="F135" s="39" t="str">
        <f>VLOOKUP($A135,Questions!$A$2:$W$333,20,0)&amp;""</f>
        <v>No</v>
      </c>
      <c r="G135" s="204"/>
      <c r="H135" s="60" t="str">
        <f>VLOOKUP($A135,Questions!$A$2:$W$333,22,0)&amp;""</f>
        <v>Critical Importance</v>
      </c>
      <c r="I135" s="204"/>
      <c r="J135" s="65" t="b">
        <v>0</v>
      </c>
      <c r="K135" s="1"/>
    </row>
    <row r="136" spans="1:11" s="38" customFormat="1" ht="48" customHeight="1">
      <c r="A136" s="25" t="str">
        <f>Product!$A$28</f>
        <v>AAAI-09</v>
      </c>
      <c r="B136" s="27" t="str">
        <f>VLOOKUP($A136,Product!$A$13:$E$61,2,0)&amp;""</f>
        <v>Are audit logs available that include AT LEAST all of the following: login, logout, actions performed, and source IP address?*</v>
      </c>
      <c r="C136" s="60" t="str">
        <f>VLOOKUP($A136,Product!$A$13:$E$61,3,0)&amp;""</f>
        <v>Yes</v>
      </c>
      <c r="D136" s="43" t="str">
        <f>IF(LEFT(VLOOKUP($A136,Product!$A$13:$E$61,5,0),21)='Auto Responses'!$A$73,'Auto Responses'!$A$74,VLOOKUP($A136,Product!$A$13:$E$61,4,0))&amp;""</f>
        <v/>
      </c>
      <c r="E136" s="214"/>
      <c r="F136" s="39" t="str">
        <f>VLOOKUP($A136,Questions!$A$2:$W$333,20,0)&amp;""</f>
        <v>Yes</v>
      </c>
      <c r="G136" s="204"/>
      <c r="H136" s="60" t="str">
        <f>VLOOKUP($A136,Questions!$A$2:$W$333,22,0)&amp;""</f>
        <v>Critical Importance</v>
      </c>
      <c r="I136" s="204"/>
      <c r="J136" s="65" t="b">
        <v>0</v>
      </c>
      <c r="K136" s="1"/>
    </row>
    <row r="137" spans="1:11" s="38" customFormat="1" ht="94.5" customHeight="1">
      <c r="A137" s="25" t="str">
        <f>Product!$A$29</f>
        <v>AAAI-10</v>
      </c>
      <c r="B137" s="27"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28" t="str">
        <f>VLOOKUP($A137,Product!$A$13:$E$61,3,0)&amp;""</f>
        <v/>
      </c>
      <c r="D137" s="327" t="str">
        <f>IF(LEFT(VLOOKUP($A137,Product!$A$13:$E$61,5,0),21)='Auto Responses'!$A$73,'Auto Responses'!$A$74,VLOOKUP($A137,Product!$A$13:$E$61,4,0))&amp;""</f>
        <v>(a) The application captures events such as login attempts (success/failure), access denials, and permission/security configuration changes, etc. Logs are stored in a SQL database hosted on a secure server. Access to logs is restricted based on user roles and permissions.
(b) Logging is enabled through database triggers, event logs, and application-level auditing. Logs are regularly reviewed, and retention policies are enforced for compliance. Monitoring is performed via SQL queries and custom scripts that analyze log data for anomalies.
(c) Currently, logs are stored and queried directly from the SQL database, without a separate SIEM system. If needed, logs can be exported for external analysis or integrated with log monitoring tools.</v>
      </c>
      <c r="E137" s="214"/>
      <c r="F137" s="39" t="str">
        <f>VLOOKUP($A137,Questions!$A$2:$W$333,20,0)&amp;""</f>
        <v>Yes</v>
      </c>
      <c r="G137" s="204"/>
      <c r="H137" s="60" t="str">
        <f>VLOOKUP($A137,Questions!$A$2:$W$333,22,0)&amp;""</f>
        <v>Critical Importance</v>
      </c>
      <c r="I137" s="204"/>
      <c r="J137" s="65" t="b">
        <v>0</v>
      </c>
      <c r="K137" s="1"/>
    </row>
    <row r="138" spans="1:11" s="38" customFormat="1" ht="48" customHeight="1">
      <c r="A138" s="25" t="str">
        <f>Product!$A$30</f>
        <v>AAAI-11</v>
      </c>
      <c r="B138" s="27" t="str">
        <f>VLOOKUP($A138,Product!$A$13:$E$61,2,0)&amp;""</f>
        <v>Can you provide the institution documentation regarding the retention period for those logs, how logs are protected, and whether they are accessible to the customer (and if so, how)?*</v>
      </c>
      <c r="C138" s="60" t="str">
        <f>VLOOKUP($A138,Product!$A$13:$E$61,3,0)&amp;""</f>
        <v>Yes</v>
      </c>
      <c r="D138" s="43" t="str">
        <f>IF(LEFT(VLOOKUP($A138,Product!$A$13:$E$61,5,0),21)='Auto Responses'!$A$73,'Auto Responses'!$A$74,VLOOKUP($A138,Product!$A$13:$E$61,4,0))&amp;""</f>
        <v/>
      </c>
      <c r="E138" s="214"/>
      <c r="F138" s="39" t="str">
        <f>VLOOKUP($A138,Questions!$A$2:$W$333,20,0)&amp;""</f>
        <v>Yes</v>
      </c>
      <c r="G138" s="204"/>
      <c r="H138" s="60" t="str">
        <f>VLOOKUP($A138,Questions!$A$2:$W$333,22,0)&amp;""</f>
        <v>Critical Importance</v>
      </c>
      <c r="I138" s="204"/>
      <c r="J138" s="65" t="b">
        <v>0</v>
      </c>
      <c r="K138" s="1"/>
    </row>
    <row r="139" spans="1:11" s="38" customFormat="1" ht="48" customHeight="1">
      <c r="A139" s="25" t="str">
        <f>Product!$A$31</f>
        <v>AAAI-12</v>
      </c>
      <c r="B139" s="27" t="str">
        <f>VLOOKUP($A139,Product!$A$13:$E$61,2,0)&amp;""</f>
        <v>Does your application support integration with other authentication and authorization systems?</v>
      </c>
      <c r="C139" s="60" t="str">
        <f>VLOOKUP($A139,Product!$A$13:$E$61,3,0)&amp;""</f>
        <v>Yes</v>
      </c>
      <c r="D139" s="43" t="str">
        <f>IF(LEFT(VLOOKUP($A139,Product!$A$13:$E$61,5,0),21)='Auto Responses'!$A$73,'Auto Responses'!$A$74,VLOOKUP($A139,Product!$A$13:$E$61,4,0))&amp;""</f>
        <v>Yes, we have used Active Directory, prepped for Login.Gov and have integrated into Federal Agency enterprise SSO..</v>
      </c>
      <c r="E139" s="214"/>
      <c r="F139" s="39" t="str">
        <f>VLOOKUP($A139,Questions!$A$2:$W$333,20,0)&amp;""</f>
        <v>Yes</v>
      </c>
      <c r="G139" s="204"/>
      <c r="H139" s="60" t="str">
        <f>VLOOKUP($A139,Questions!$A$2:$W$333,22,0)&amp;""</f>
        <v>Standard Importance</v>
      </c>
      <c r="I139" s="204"/>
      <c r="J139" s="65" t="b">
        <v>0</v>
      </c>
      <c r="K139" s="1"/>
    </row>
    <row r="140" spans="1:11" s="38" customFormat="1" ht="48" customHeight="1">
      <c r="A140" s="25" t="str">
        <f>Product!$A$32</f>
        <v>AAAI-13</v>
      </c>
      <c r="B140" s="27" t="str">
        <f>VLOOKUP($A140,Product!$A$13:$E$61,2,0)&amp;""</f>
        <v>Do you allow the customer to specify attribute mappings for any needed information beyond a user identifier? (e.g., Reference eduPerson, ePPA/ePPN/ePE)</v>
      </c>
      <c r="C140" s="60" t="str">
        <f>VLOOKUP($A140,Product!$A$13:$E$61,3,0)&amp;""</f>
        <v>Yes</v>
      </c>
      <c r="D140" s="43" t="str">
        <f>IF(LEFT(VLOOKUP($A140,Product!$A$13:$E$61,5,0),21)='Auto Responses'!$A$73,'Auto Responses'!$A$74,VLOOKUP($A140,Product!$A$13:$E$61,4,0))&amp;""</f>
        <v/>
      </c>
      <c r="E140" s="214"/>
      <c r="F140" s="39" t="str">
        <f>VLOOKUP($A140,Questions!$A$2:$W$333,20,0)&amp;""</f>
        <v>Yes</v>
      </c>
      <c r="G140" s="204"/>
      <c r="H140" s="60" t="str">
        <f>VLOOKUP($A140,Questions!$A$2:$W$333,22,0)&amp;""</f>
        <v>Standard Importance</v>
      </c>
      <c r="I140" s="204"/>
      <c r="J140" s="65" t="b">
        <v>0</v>
      </c>
      <c r="K140" s="1"/>
    </row>
    <row r="141" spans="1:11" s="38" customFormat="1" ht="48" customHeight="1">
      <c r="A141" s="25" t="str">
        <f>Product!$A$33</f>
        <v>AAAI-14</v>
      </c>
      <c r="B141" s="27" t="str">
        <f>VLOOKUP($A141,Product!$A$13:$E$61,2,0)&amp;""</f>
        <v>Does your application support directory integration for user accounts?</v>
      </c>
      <c r="C141" s="60" t="str">
        <f>VLOOKUP($A141,Product!$A$13:$E$61,3,0)&amp;""</f>
        <v>Yes</v>
      </c>
      <c r="D141" s="43" t="str">
        <f>IF(LEFT(VLOOKUP($A141,Product!$A$13:$E$61,5,0),21)='Auto Responses'!$A$73,'Auto Responses'!$A$74,VLOOKUP($A141,Product!$A$13:$E$61,4,0))&amp;""</f>
        <v>The application supports directory integration via SAML 2.0 and OIDC, enabling connection to providers like Azure AD, Okta, and Google Workspace using SCIM and Just-in-Time provisioning. Authentication methods include email/password, passwordless login, social logins, enterprise SSO, and multi-factor authentication (TOTP). The system also supports session management, role-based access control, and API authentication with JWT tokens.</v>
      </c>
      <c r="E141" s="214"/>
      <c r="F141" s="39" t="str">
        <f>VLOOKUP($A141,Questions!$A$2:$W$333,20,0)&amp;""</f>
        <v>Yes</v>
      </c>
      <c r="G141" s="204"/>
      <c r="H141" s="60" t="str">
        <f>VLOOKUP($A141,Questions!$A$2:$W$333,22,0)&amp;""</f>
        <v>Standard Importance</v>
      </c>
      <c r="I141" s="204"/>
      <c r="J141" s="65" t="b">
        <v>0</v>
      </c>
      <c r="K141" s="1"/>
    </row>
    <row r="142" spans="1:11" s="38" customFormat="1" ht="48" customHeight="1">
      <c r="A142" s="25" t="str">
        <f>Product!$A$34</f>
        <v>AAAI-15</v>
      </c>
      <c r="B142" s="27" t="str">
        <f>VLOOKUP($A142,Product!$A$13:$E$61,2,0)&amp;""</f>
        <v>Does your solution support any of the following web SSO standards: SAML2 (with redirect flow), OIDC, CAS, or other?</v>
      </c>
      <c r="C142" s="60" t="str">
        <f>VLOOKUP($A142,Product!$A$13:$E$61,3,0)&amp;""</f>
        <v>Yes</v>
      </c>
      <c r="D142" s="43" t="str">
        <f>IF(LEFT(VLOOKUP($A142,Product!$A$13:$E$61,5,0),21)='Auto Responses'!$A$73,'Auto Responses'!$A$74,VLOOKUP($A142,Product!$A$13:$E$61,4,0))&amp;""</f>
        <v>Yes, the application supports SAML 2.0 (with redirect flow) and OIDC for web-based Single Sign-On (SSO). These standards enable integration with enterprise identity providers such as Azure AD, Okta, and Google Workspace. CAS is not currently supported.</v>
      </c>
      <c r="E142" s="214"/>
      <c r="F142" s="39" t="str">
        <f>VLOOKUP($A142,Questions!$A$2:$W$333,20,0)&amp;""</f>
        <v>Yes</v>
      </c>
      <c r="G142" s="204"/>
      <c r="H142" s="60" t="str">
        <f>VLOOKUP($A142,Questions!$A$2:$W$333,22,0)&amp;""</f>
        <v>Minor Importance</v>
      </c>
      <c r="I142" s="204"/>
      <c r="J142" s="65" t="b">
        <v>0</v>
      </c>
      <c r="K142" s="1"/>
    </row>
    <row r="143" spans="1:11" s="38" customFormat="1" ht="48" customHeight="1">
      <c r="A143" s="25" t="str">
        <f>Product!$A$35</f>
        <v>AAAI-16</v>
      </c>
      <c r="B143" s="27" t="str">
        <f>VLOOKUP($A143,Product!$A$13:$E$61,2,0)&amp;""</f>
        <v>Do you support differentiation between email address and user identifier?</v>
      </c>
      <c r="C143" s="60" t="str">
        <f>VLOOKUP($A143,Product!$A$13:$E$61,3,0)&amp;""</f>
        <v>Yes</v>
      </c>
      <c r="D143" s="43" t="str">
        <f>IF(LEFT(VLOOKUP($A143,Product!$A$13:$E$61,5,0),21)='Auto Responses'!$A$73,'Auto Responses'!$A$74,VLOOKUP($A143,Product!$A$13:$E$61,4,0))&amp;""</f>
        <v/>
      </c>
      <c r="E143" s="214"/>
      <c r="F143" s="39" t="str">
        <f>VLOOKUP($A143,Questions!$A$2:$W$333,20,0)&amp;""</f>
        <v>Yes</v>
      </c>
      <c r="G143" s="204"/>
      <c r="H143" s="60" t="str">
        <f>VLOOKUP($A143,Questions!$A$2:$W$333,22,0)&amp;""</f>
        <v>Minor Importance</v>
      </c>
      <c r="I143" s="204"/>
      <c r="J143" s="65" t="b">
        <v>0</v>
      </c>
      <c r="K143" s="1"/>
    </row>
    <row r="144" spans="1:11" s="38" customFormat="1" ht="48" customHeight="1">
      <c r="A144" s="25" t="str">
        <f>Product!$A$36</f>
        <v>AAAI-17</v>
      </c>
      <c r="B144" s="27" t="str">
        <f>VLOOKUP($A144,Product!$A$13:$E$61,2,0)&amp;""</f>
        <v>If you don't support SSO, does your application and/or user frontend/portal support multifactor authentication (e.g., Duo, Google Authenticator, OTP, etc.)?</v>
      </c>
      <c r="C144" s="60" t="str">
        <f>VLOOKUP($A144,Product!$A$13:$E$61,3,0)&amp;""</f>
        <v/>
      </c>
      <c r="D144" s="43" t="str">
        <f>IF(LEFT(VLOOKUP($A144,Product!$A$13:$E$61,5,0),21)='Auto Responses'!$A$73,'Auto Responses'!$A$74,VLOOKUP($A144,Product!$A$13:$E$61,4,0))&amp;""</f>
        <v/>
      </c>
      <c r="E144" s="214"/>
      <c r="F144" s="39" t="str">
        <f>VLOOKUP($A144,Questions!$A$2:$W$333,20,0)&amp;""</f>
        <v>Yes</v>
      </c>
      <c r="G144" s="204"/>
      <c r="H144" s="60" t="str">
        <f>VLOOKUP($A144,Questions!$A$2:$W$333,22,0)&amp;""</f>
        <v>Minor Importance</v>
      </c>
      <c r="I144" s="204"/>
      <c r="J144" s="65" t="b">
        <v>0</v>
      </c>
      <c r="K144" s="1"/>
    </row>
    <row r="145" spans="1:11" s="38" customFormat="1" ht="48" customHeight="1">
      <c r="A145" s="25" t="str">
        <f>Product!$A$37</f>
        <v>AAAI-18</v>
      </c>
      <c r="B145" s="27" t="str">
        <f>VLOOKUP($A145,Product!$A$13:$E$61,2,0)&amp;""</f>
        <v>Does your application automatically lock the session or log out an account after a period of inactivity?</v>
      </c>
      <c r="C145" s="60" t="str">
        <f>VLOOKUP($A145,Product!$A$13:$E$61,3,0)&amp;""</f>
        <v>Yes</v>
      </c>
      <c r="D145" s="43" t="str">
        <f>IF(LEFT(VLOOKUP($A145,Product!$A$13:$E$61,5,0),21)='Auto Responses'!$A$73,'Auto Responses'!$A$74,VLOOKUP($A145,Product!$A$13:$E$61,4,0))&amp;""</f>
        <v/>
      </c>
      <c r="E145" s="214"/>
      <c r="F145" s="39" t="str">
        <f>VLOOKUP($A145,Questions!$A$2:$W$333,20,0)&amp;""</f>
        <v>Yes</v>
      </c>
      <c r="G145" s="204"/>
      <c r="H145" s="60" t="str">
        <f>VLOOKUP($A145,Questions!$A$2:$W$333,22,0)&amp;""</f>
        <v>Minor Importance</v>
      </c>
      <c r="I145" s="204"/>
      <c r="J145" s="65" t="b">
        <v>0</v>
      </c>
      <c r="K145" s="1"/>
    </row>
    <row r="146" spans="1:11" s="1" customFormat="1" ht="37.35" customHeight="1">
      <c r="A146" s="80" t="str">
        <f>VLOOKUP(LEFT($A147,4),'Auto Responses'!$N$4:$O$38,2,0)&amp;""</f>
        <v xml:space="preserve"> Data</v>
      </c>
      <c r="B146" s="30"/>
      <c r="C146" s="40"/>
      <c r="D146" s="40"/>
      <c r="E146" s="148" t="s">
        <v>552</v>
      </c>
      <c r="F146" s="40"/>
      <c r="G146" s="40"/>
      <c r="H146" s="40"/>
      <c r="I146" s="40"/>
      <c r="J146" s="40"/>
    </row>
    <row r="147" spans="1:11" s="38" customFormat="1" ht="48" customHeight="1">
      <c r="A147" s="25" t="str">
        <f>Product!$A$39</f>
        <v>DATA-01</v>
      </c>
      <c r="B147" s="27" t="str">
        <f>VLOOKUP($A147,Product!$A$13:$E$61,2,0)&amp;""</f>
        <v>Will the institution's data be stored on any devices (database servers, file servers, SAN, NAS, etc.) configured with non-RFC 1918/4193 (i.e., publicly routable) IP addresses?*</v>
      </c>
      <c r="C147" s="60" t="str">
        <f>VLOOKUP($A147,Product!$A$13:$E$61,3,0)&amp;""</f>
        <v>No</v>
      </c>
      <c r="D147" s="43" t="str">
        <f>IF(LEFT(VLOOKUP($A147,Product!$A$13:$E$61,5,0),21)='Auto Responses'!$A$73,'Auto Responses'!$A$74,VLOOKUP($A147,Product!$A$13:$E$61,4,0))&amp;""</f>
        <v/>
      </c>
      <c r="E147" s="214"/>
      <c r="F147" s="39" t="str">
        <f>VLOOKUP($A147,Questions!$A$2:$W$333,20,0)&amp;""</f>
        <v>No</v>
      </c>
      <c r="G147" s="204"/>
      <c r="H147" s="60" t="str">
        <f>VLOOKUP($A147,Questions!$A$2:$W$333,22,0)&amp;""</f>
        <v>Critical Importance</v>
      </c>
      <c r="I147" s="204"/>
      <c r="J147" s="65" t="b">
        <v>0</v>
      </c>
      <c r="K147" s="1"/>
    </row>
    <row r="148" spans="1:11" s="38" customFormat="1" ht="48" customHeight="1">
      <c r="A148" s="25" t="str">
        <f>Product!$A$40</f>
        <v>DATA-02</v>
      </c>
      <c r="B148" s="27" t="str">
        <f>VLOOKUP($A148,Product!$A$13:$E$61,2,0)&amp;""</f>
        <v>Is the transport of sensitive data encrypted using security protocols/algorithms (e.g., system-to-client)?*</v>
      </c>
      <c r="C148" s="60" t="str">
        <f>VLOOKUP($A148,Product!$A$13:$E$61,3,0)&amp;""</f>
        <v>Yes</v>
      </c>
      <c r="D148" s="43" t="str">
        <f>IF(LEFT(VLOOKUP($A148,Product!$A$13:$E$61,5,0),21)='Auto Responses'!$A$73,'Auto Responses'!$A$74,VLOOKUP($A148,Product!$A$13:$E$61,4,0))&amp;""</f>
        <v/>
      </c>
      <c r="E148" s="214"/>
      <c r="F148" s="39" t="str">
        <f>VLOOKUP($A148,Questions!$A$2:$W$333,20,0)&amp;""</f>
        <v>Yes</v>
      </c>
      <c r="G148" s="204"/>
      <c r="H148" s="60" t="str">
        <f>VLOOKUP($A148,Questions!$A$2:$W$333,22,0)&amp;""</f>
        <v>Critical Importance</v>
      </c>
      <c r="I148" s="204"/>
      <c r="J148" s="65" t="b">
        <v>0</v>
      </c>
      <c r="K148" s="1"/>
    </row>
    <row r="149" spans="1:11" s="38" customFormat="1" ht="48" customHeight="1">
      <c r="A149" s="25" t="str">
        <f>Product!$A$41</f>
        <v>DATA-03</v>
      </c>
      <c r="B149" s="27" t="str">
        <f>VLOOKUP($A149,Product!$A$13:$E$61,2,0)&amp;""</f>
        <v>Is the storage of sensitive data encrypted using security protocols/algorithms (e.g., disk encryption, at-rest, files, and within a running database)?*</v>
      </c>
      <c r="C149" s="60" t="str">
        <f>VLOOKUP($A149,Product!$A$13:$E$61,3,0)&amp;""</f>
        <v>Yes</v>
      </c>
      <c r="D149" s="43" t="str">
        <f>IF(LEFT(VLOOKUP($A149,Product!$A$13:$E$61,5,0),21)='Auto Responses'!$A$73,'Auto Responses'!$A$74,VLOOKUP($A149,Product!$A$13:$E$61,4,0))&amp;""</f>
        <v/>
      </c>
      <c r="E149" s="214"/>
      <c r="F149" s="39" t="str">
        <f>VLOOKUP($A149,Questions!$A$2:$W$333,20,0)&amp;""</f>
        <v>Yes</v>
      </c>
      <c r="G149" s="204"/>
      <c r="H149" s="60" t="str">
        <f>VLOOKUP($A149,Questions!$A$2:$W$333,22,0)&amp;""</f>
        <v>Critical Importance</v>
      </c>
      <c r="I149" s="204"/>
      <c r="J149" s="65" t="b">
        <v>0</v>
      </c>
      <c r="K149" s="1"/>
    </row>
    <row r="150" spans="1:11" s="38" customFormat="1" ht="48" customHeight="1">
      <c r="A150" s="25" t="str">
        <f>Product!$A$42</f>
        <v>DATA-04</v>
      </c>
      <c r="B150" s="27" t="str">
        <f>VLOOKUP($A150,Product!$A$13:$E$61,2,0)&amp;""</f>
        <v>Do all cryptographic modules in use in your solution conform to the Federal Information Processing Standards (FIPS PUB 140-2 or 140-3)?*</v>
      </c>
      <c r="C150" s="60" t="str">
        <f>VLOOKUP($A150,Product!$A$13:$E$61,3,0)&amp;""</f>
        <v>Yes</v>
      </c>
      <c r="D150" s="43" t="str">
        <f>IF(LEFT(VLOOKUP($A150,Product!$A$13:$E$61,5,0),21)='Auto Responses'!$A$73,'Auto Responses'!$A$74,VLOOKUP($A150,Product!$A$13:$E$61,4,0))&amp;""</f>
        <v/>
      </c>
      <c r="E150" s="214"/>
      <c r="F150" s="39" t="str">
        <f>VLOOKUP($A150,Questions!$A$2:$W$333,20,0)&amp;""</f>
        <v>Yes</v>
      </c>
      <c r="G150" s="204"/>
      <c r="H150" s="60" t="str">
        <f>VLOOKUP($A150,Questions!$A$2:$W$333,22,0)&amp;""</f>
        <v>Critical Importance</v>
      </c>
      <c r="I150" s="204"/>
      <c r="J150" s="65" t="b">
        <v>0</v>
      </c>
      <c r="K150" s="1"/>
    </row>
    <row r="151" spans="1:11" s="38" customFormat="1" ht="48" customHeight="1">
      <c r="A151" s="25" t="str">
        <f>Product!$A$43</f>
        <v>DATA-05</v>
      </c>
      <c r="B151" s="27" t="str">
        <f>VLOOKUP($A151,Product!$A$13:$E$61,2,0)&amp;""</f>
        <v>Will the institution's data be available within the system for a period of time at the completion of this contract?*</v>
      </c>
      <c r="C151" s="60" t="str">
        <f>VLOOKUP($A151,Product!$A$13:$E$61,3,0)&amp;""</f>
        <v>Yes</v>
      </c>
      <c r="D151" s="43" t="str">
        <f>IF(LEFT(VLOOKUP($A151,Product!$A$13:$E$61,5,0),21)='Auto Responses'!$A$73,'Auto Responses'!$A$74,VLOOKUP($A151,Product!$A$13:$E$61,4,0))&amp;""</f>
        <v>We are flexible. We can also archive the data for up to three years.</v>
      </c>
      <c r="E151" s="214"/>
      <c r="F151" s="39" t="str">
        <f>VLOOKUP($A151,Questions!$A$2:$W$333,20,0)&amp;""</f>
        <v>Yes</v>
      </c>
      <c r="G151" s="204"/>
      <c r="H151" s="60" t="str">
        <f>VLOOKUP($A151,Questions!$A$2:$W$333,22,0)&amp;""</f>
        <v>Critical Importance</v>
      </c>
      <c r="I151" s="204"/>
      <c r="J151" s="65" t="b">
        <v>0</v>
      </c>
      <c r="K151" s="1"/>
    </row>
    <row r="152" spans="1:11" s="38" customFormat="1" ht="48" customHeight="1">
      <c r="A152" s="25" t="str">
        <f>Product!$A$44</f>
        <v>DATA-06</v>
      </c>
      <c r="B152" s="27" t="str">
        <f>VLOOKUP($A152,Product!$A$13:$E$61,2,0)&amp;""</f>
        <v>Are these rights retained even through a provider acquisition or bankruptcy event?*</v>
      </c>
      <c r="C152" s="60" t="str">
        <f>VLOOKUP($A152,Product!$A$13:$E$61,3,0)&amp;""</f>
        <v>Yes</v>
      </c>
      <c r="D152" s="43" t="str">
        <f>IF(LEFT(VLOOKUP($A152,Product!$A$13:$E$61,5,0),21)='Auto Responses'!$A$73,'Auto Responses'!$A$74,VLOOKUP($A152,Product!$A$13:$E$61,4,0))&amp;""</f>
        <v/>
      </c>
      <c r="E152" s="214"/>
      <c r="F152" s="39" t="str">
        <f>VLOOKUP($A152,Questions!$A$2:$W$333,20,0)&amp;""</f>
        <v>Yes</v>
      </c>
      <c r="G152" s="204"/>
      <c r="H152" s="60" t="str">
        <f>VLOOKUP($A152,Questions!$A$2:$W$333,22,0)&amp;""</f>
        <v>Critical Importance</v>
      </c>
      <c r="I152" s="204"/>
      <c r="J152" s="65" t="b">
        <v>0</v>
      </c>
      <c r="K152" s="1"/>
    </row>
    <row r="153" spans="1:11" s="38" customFormat="1" ht="48" customHeight="1">
      <c r="A153" s="25" t="str">
        <f>Product!$A$45</f>
        <v>DATA-07</v>
      </c>
      <c r="B153" s="27" t="str">
        <f>VLOOKUP($A153,Product!$A$13:$E$61,2,0)&amp;""</f>
        <v>Do backups containing the institution's data ever leave the institution's data zone either physically or via network routing?*</v>
      </c>
      <c r="C153" s="60" t="str">
        <f>VLOOKUP($A153,Product!$A$13:$E$61,3,0)&amp;""</f>
        <v>No</v>
      </c>
      <c r="D153" s="43" t="str">
        <f>IF(LEFT(VLOOKUP($A153,Product!$A$13:$E$61,5,0),21)='Auto Responses'!$A$73,'Auto Responses'!$A$74,VLOOKUP($A153,Product!$A$13:$E$61,4,0))&amp;""</f>
        <v/>
      </c>
      <c r="E153" s="214"/>
      <c r="F153" s="39" t="str">
        <f>VLOOKUP($A153,Questions!$A$2:$W$333,20,0)&amp;""</f>
        <v>No</v>
      </c>
      <c r="G153" s="204"/>
      <c r="H153" s="60" t="str">
        <f>VLOOKUP($A153,Questions!$A$2:$W$333,22,0)&amp;""</f>
        <v>Critical Importance</v>
      </c>
      <c r="I153" s="204"/>
      <c r="J153" s="65" t="b">
        <v>0</v>
      </c>
      <c r="K153" s="1"/>
    </row>
    <row r="154" spans="1:11" s="38" customFormat="1" ht="48" customHeight="1">
      <c r="A154" s="25" t="str">
        <f>Product!$A$46</f>
        <v>DATA-08</v>
      </c>
      <c r="B154" s="27" t="str">
        <f>VLOOKUP($A154,Product!$A$13:$E$61,2,0)&amp;""</f>
        <v>Is media used for long-term retention of business data and archival purposes stored in a secure, environmentally protected area?*</v>
      </c>
      <c r="C154" s="60" t="str">
        <f>VLOOKUP($A154,Product!$A$13:$E$61,3,0)&amp;""</f>
        <v>Yes</v>
      </c>
      <c r="D154" s="43" t="str">
        <f>IF(LEFT(VLOOKUP($A154,Product!$A$13:$E$61,5,0),21)='Auto Responses'!$A$73,'Auto Responses'!$A$74,VLOOKUP($A154,Product!$A$13:$E$61,4,0))&amp;""</f>
        <v/>
      </c>
      <c r="E154" s="214"/>
      <c r="F154" s="39" t="str">
        <f>VLOOKUP($A154,Questions!$A$2:$W$333,20,0)&amp;""</f>
        <v>Yes</v>
      </c>
      <c r="G154" s="204"/>
      <c r="H154" s="60" t="str">
        <f>VLOOKUP($A154,Questions!$A$2:$W$333,22,0)&amp;""</f>
        <v>Critical Importance</v>
      </c>
      <c r="I154" s="204"/>
      <c r="J154" s="65" t="b">
        <v>0</v>
      </c>
      <c r="K154" s="1"/>
    </row>
    <row r="155" spans="1:11" s="38" customFormat="1" ht="48" customHeight="1">
      <c r="A155" s="25" t="str">
        <f>Product!$A$47</f>
        <v>DATA-09</v>
      </c>
      <c r="B155" s="27" t="str">
        <f>VLOOKUP($A155,Product!$A$13:$E$61,2,0)&amp;""</f>
        <v>At the completion of this contract, will data be returned to the institution and/or deleted from all your systems and archives?</v>
      </c>
      <c r="C155" s="60" t="str">
        <f>VLOOKUP($A155,Product!$A$13:$E$61,3,0)&amp;""</f>
        <v>Yes</v>
      </c>
      <c r="D155" s="43" t="str">
        <f>IF(LEFT(VLOOKUP($A155,Product!$A$13:$E$61,5,0),21)='Auto Responses'!$A$73,'Auto Responses'!$A$74,VLOOKUP($A155,Product!$A$13:$E$61,4,0))&amp;""</f>
        <v>This is negotiated and we can archive the data based on client preferences and State laws.</v>
      </c>
      <c r="E155" s="214"/>
      <c r="F155" s="39" t="str">
        <f>VLOOKUP($A155,Questions!$A$2:$W$333,20,0)&amp;""</f>
        <v>Yes</v>
      </c>
      <c r="G155" s="204"/>
      <c r="H155" s="60" t="str">
        <f>VLOOKUP($A155,Questions!$A$2:$W$333,22,0)&amp;""</f>
        <v>Standard Importance</v>
      </c>
      <c r="I155" s="204"/>
      <c r="J155" s="65" t="b">
        <v>0</v>
      </c>
      <c r="K155" s="1"/>
    </row>
    <row r="156" spans="1:11" s="38" customFormat="1" ht="48" customHeight="1">
      <c r="A156" s="25" t="str">
        <f>Product!$A$48</f>
        <v>DATA-10</v>
      </c>
      <c r="B156" s="27" t="str">
        <f>VLOOKUP($A156,Product!$A$13:$E$61,2,0)&amp;""</f>
        <v>Can the institution extract a full or partial backup of data?</v>
      </c>
      <c r="C156" s="60" t="str">
        <f>VLOOKUP($A156,Product!$A$13:$E$61,3,0)&amp;""</f>
        <v>Yes</v>
      </c>
      <c r="D156" s="43" t="str">
        <f>IF(LEFT(VLOOKUP($A156,Product!$A$13:$E$61,5,0),21)='Auto Responses'!$A$73,'Auto Responses'!$A$74,VLOOKUP($A156,Product!$A$13:$E$61,4,0))&amp;""</f>
        <v/>
      </c>
      <c r="E156" s="214"/>
      <c r="F156" s="39" t="str">
        <f>VLOOKUP($A156,Questions!$A$2:$W$333,20,0)&amp;""</f>
        <v>Yes</v>
      </c>
      <c r="G156" s="204"/>
      <c r="H156" s="60" t="str">
        <f>VLOOKUP($A156,Questions!$A$2:$W$333,22,0)&amp;""</f>
        <v>Standard Importance</v>
      </c>
      <c r="I156" s="204"/>
      <c r="J156" s="65" t="b">
        <v>0</v>
      </c>
      <c r="K156" s="1"/>
    </row>
    <row r="157" spans="1:11" s="38" customFormat="1" ht="48" customHeight="1">
      <c r="A157" s="25" t="str">
        <f>Product!$A$49</f>
        <v>DATA-11</v>
      </c>
      <c r="B157" s="27" t="str">
        <f>VLOOKUP($A157,Product!$A$13:$E$61,2,0)&amp;""</f>
        <v>Do current backups include all operating system software, utilities, security software, application software, and data files necessary for recovery?</v>
      </c>
      <c r="C157" s="60" t="str">
        <f>VLOOKUP($A157,Product!$A$13:$E$61,3,0)&amp;""</f>
        <v>Yes</v>
      </c>
      <c r="D157" s="43" t="str">
        <f>IF(LEFT(VLOOKUP($A157,Product!$A$13:$E$61,5,0),21)='Auto Responses'!$A$73,'Auto Responses'!$A$74,VLOOKUP($A157,Product!$A$13:$E$61,4,0))&amp;""</f>
        <v/>
      </c>
      <c r="E157" s="214"/>
      <c r="F157" s="39" t="str">
        <f>VLOOKUP($A157,Questions!$A$2:$W$333,20,0)&amp;""</f>
        <v>Yes</v>
      </c>
      <c r="G157" s="204"/>
      <c r="H157" s="60" t="str">
        <f>VLOOKUP($A157,Questions!$A$2:$W$333,22,0)&amp;""</f>
        <v>Standard Importance</v>
      </c>
      <c r="I157" s="204"/>
      <c r="J157" s="65" t="b">
        <v>0</v>
      </c>
      <c r="K157" s="1"/>
    </row>
    <row r="158" spans="1:11" s="38" customFormat="1" ht="48" customHeight="1">
      <c r="A158" s="25" t="str">
        <f>Product!$A$50</f>
        <v>DATA-12</v>
      </c>
      <c r="B158" s="27" t="str">
        <f>VLOOKUP($A158,Product!$A$13:$E$61,2,0)&amp;""</f>
        <v>Are you performing off-site backups (i.e., digitally moved off site)?</v>
      </c>
      <c r="C158" s="60" t="str">
        <f>VLOOKUP($A158,Product!$A$13:$E$61,3,0)&amp;""</f>
        <v>Yes</v>
      </c>
      <c r="D158" s="43" t="str">
        <f>IF(LEFT(VLOOKUP($A158,Product!$A$13:$E$61,5,0),21)='Auto Responses'!$A$73,'Auto Responses'!$A$74,VLOOKUP($A158,Product!$A$13:$E$61,4,0))&amp;""</f>
        <v>We are flexible. There are several types of AWS back-up options and we can take the archived data offline to a safe if requested.</v>
      </c>
      <c r="E158" s="214"/>
      <c r="F158" s="39" t="str">
        <f>VLOOKUP($A158,Questions!$A$2:$W$333,20,0)&amp;""</f>
        <v>Yes</v>
      </c>
      <c r="G158" s="204"/>
      <c r="H158" s="60" t="str">
        <f>VLOOKUP($A158,Questions!$A$2:$W$333,22,0)&amp;""</f>
        <v>Standard Importance</v>
      </c>
      <c r="I158" s="204"/>
      <c r="J158" s="65" t="b">
        <v>0</v>
      </c>
      <c r="K158" s="1"/>
    </row>
    <row r="159" spans="1:11" s="38" customFormat="1" ht="48" customHeight="1">
      <c r="A159" s="25" t="str">
        <f>Product!$A$51</f>
        <v>DATA-13</v>
      </c>
      <c r="B159" s="27" t="str">
        <f>VLOOKUP($A159,Product!$A$13:$E$61,2,0)&amp;""</f>
        <v>Are physical backups taken off-site (i.e., physically moved off site)?</v>
      </c>
      <c r="C159" s="60" t="str">
        <f>VLOOKUP($A159,Product!$A$13:$E$61,3,0)&amp;""</f>
        <v>Yes</v>
      </c>
      <c r="D159" s="43" t="str">
        <f>IF(LEFT(VLOOKUP($A159,Product!$A$13:$E$61,5,0),21)='Auto Responses'!$A$73,'Auto Responses'!$A$74,VLOOKUP($A159,Product!$A$13:$E$61,4,0))&amp;""</f>
        <v/>
      </c>
      <c r="E159" s="214"/>
      <c r="F159" s="39" t="str">
        <f>VLOOKUP($A159,Questions!$A$2:$W$333,20,0)&amp;""</f>
        <v>Yes</v>
      </c>
      <c r="G159" s="204"/>
      <c r="H159" s="60" t="str">
        <f>VLOOKUP($A159,Questions!$A$2:$W$333,22,0)&amp;""</f>
        <v>Standard Importance</v>
      </c>
      <c r="I159" s="204"/>
      <c r="J159" s="65" t="b">
        <v>0</v>
      </c>
      <c r="K159" s="1"/>
    </row>
    <row r="160" spans="1:11" s="38" customFormat="1" ht="48" customHeight="1">
      <c r="A160" s="25" t="str">
        <f>Product!$A$52</f>
        <v>DATA-14</v>
      </c>
      <c r="B160" s="27" t="str">
        <f>VLOOKUP($A160,Product!$A$13:$E$61,2,0)&amp;""</f>
        <v>Are data backups encrypted?</v>
      </c>
      <c r="C160" s="60" t="str">
        <f>VLOOKUP($A160,Product!$A$13:$E$61,3,0)&amp;""</f>
        <v>Yes</v>
      </c>
      <c r="D160" s="43" t="str">
        <f>IF(LEFT(VLOOKUP($A160,Product!$A$13:$E$61,5,0),21)='Auto Responses'!$A$73,'Auto Responses'!$A$74,VLOOKUP($A160,Product!$A$13:$E$61,4,0))&amp;""</f>
        <v/>
      </c>
      <c r="E160" s="214"/>
      <c r="F160" s="39" t="str">
        <f>VLOOKUP($A160,Questions!$A$2:$W$333,20,0)&amp;""</f>
        <v>Yes</v>
      </c>
      <c r="G160" s="204"/>
      <c r="H160" s="60" t="str">
        <f>VLOOKUP($A160,Questions!$A$2:$W$333,22,0)&amp;""</f>
        <v>Minor Importance</v>
      </c>
      <c r="I160" s="204"/>
      <c r="J160" s="65" t="b">
        <v>0</v>
      </c>
      <c r="K160" s="1"/>
    </row>
    <row r="161" spans="1:11" s="38" customFormat="1" ht="67.5" customHeight="1">
      <c r="A161" s="25" t="str">
        <f>Product!$A$53</f>
        <v>DATA-15</v>
      </c>
      <c r="B161" s="27" t="str">
        <f>VLOOKUP($A161,Product!$A$13:$E$61,2,0)&amp;""</f>
        <v>Do you have a media handling process that is documented and currently implemented that meets established business needs and regulatory requirements, including end-of-life, repurposing, and data-sanitization procedures?</v>
      </c>
      <c r="C161" s="60" t="str">
        <f>VLOOKUP($A161,Product!$A$13:$E$61,3,0)&amp;""</f>
        <v>Yes</v>
      </c>
      <c r="D161" s="43" t="str">
        <f>IF(LEFT(VLOOKUP($A161,Product!$A$13:$E$61,5,0),21)='Auto Responses'!$A$73,'Auto Responses'!$A$74,VLOOKUP($A161,Product!$A$13:$E$61,4,0))&amp;""</f>
        <v/>
      </c>
      <c r="E161" s="214"/>
      <c r="F161" s="39" t="str">
        <f>VLOOKUP($A161,Questions!$A$2:$W$333,20,0)&amp;""</f>
        <v>Yes</v>
      </c>
      <c r="G161" s="204"/>
      <c r="H161" s="60" t="str">
        <f>VLOOKUP($A161,Questions!$A$2:$W$333,22,0)&amp;""</f>
        <v>Standard Importance</v>
      </c>
      <c r="I161" s="204"/>
      <c r="J161" s="65" t="b">
        <v>0</v>
      </c>
      <c r="K161" s="1"/>
    </row>
    <row r="162" spans="1:11" s="38" customFormat="1" ht="48" customHeight="1">
      <c r="A162" s="25" t="str">
        <f>Product!$A$54</f>
        <v>DATA-16</v>
      </c>
      <c r="B162" s="27" t="str">
        <f>VLOOKUP($A162,Product!$A$13:$E$61,2,0)&amp;""</f>
        <v>Does the process described in DATA-15 adhere to DoD 5220.22-M and/or NIST SP 800-88 standards?</v>
      </c>
      <c r="C162" s="60" t="str">
        <f>VLOOKUP($A162,Product!$A$13:$E$61,3,0)&amp;""</f>
        <v>Yes</v>
      </c>
      <c r="D162" s="43" t="str">
        <f>IF(LEFT(VLOOKUP($A162,Product!$A$13:$E$61,5,0),21)='Auto Responses'!$A$73,'Auto Responses'!$A$74,VLOOKUP($A162,Product!$A$13:$E$61,4,0))&amp;""</f>
        <v/>
      </c>
      <c r="E162" s="214"/>
      <c r="F162" s="39" t="str">
        <f>VLOOKUP($A162,Questions!$A$2:$W$333,20,0)&amp;""</f>
        <v>Yes</v>
      </c>
      <c r="G162" s="204"/>
      <c r="H162" s="60" t="str">
        <f>VLOOKUP($A162,Questions!$A$2:$W$333,22,0)&amp;""</f>
        <v>Standard Importance</v>
      </c>
      <c r="I162" s="204"/>
      <c r="J162" s="65" t="b">
        <v>0</v>
      </c>
      <c r="K162" s="1"/>
    </row>
    <row r="163" spans="1:11" s="38" customFormat="1" ht="48" customHeight="1">
      <c r="A163" s="25" t="str">
        <f>Product!$A$55</f>
        <v>DATA-17</v>
      </c>
      <c r="B163" s="27" t="str">
        <f>VLOOKUP($A163,Product!$A$13:$E$61,2,0)&amp;""</f>
        <v>Does your staff (or third party) have access to institutional data (e.g., financial, PHI, or other sensitive information) through any means?</v>
      </c>
      <c r="C163" s="60" t="str">
        <f>VLOOKUP($A163,Product!$A$13:$E$61,3,0)&amp;""</f>
        <v>No</v>
      </c>
      <c r="D163" s="43" t="str">
        <f>IF(LEFT(VLOOKUP($A163,Product!$A$13:$E$61,5,0),21)='Auto Responses'!$A$73,'Auto Responses'!$A$74,VLOOKUP($A163,Product!$A$13:$E$61,4,0))&amp;""</f>
        <v/>
      </c>
      <c r="E163" s="214"/>
      <c r="F163" s="39" t="str">
        <f>VLOOKUP($A163,Questions!$A$2:$W$333,20,0)&amp;""</f>
        <v>Yes</v>
      </c>
      <c r="G163" s="204"/>
      <c r="H163" s="60" t="str">
        <f>VLOOKUP($A163,Questions!$A$2:$W$333,22,0)&amp;""</f>
        <v>Standard Importance</v>
      </c>
      <c r="I163" s="204"/>
      <c r="J163" s="65" t="b">
        <v>0</v>
      </c>
      <c r="K163" s="1"/>
    </row>
    <row r="164" spans="1:11" s="38" customFormat="1" ht="48" customHeight="1">
      <c r="A164" s="25" t="str">
        <f>Product!$A$56</f>
        <v>DATA-18</v>
      </c>
      <c r="B164" s="27" t="str">
        <f>VLOOKUP($A164,Product!$A$13:$E$61,2,0)&amp;""</f>
        <v>Do you have a documented and currently implemented strategy for securing employee workstations when they work remotely (i.e., not in a trusted computing environment)?</v>
      </c>
      <c r="C164" s="60" t="str">
        <f>VLOOKUP($A164,Product!$A$13:$E$61,3,0)&amp;""</f>
        <v>Yes</v>
      </c>
      <c r="D164" s="43" t="str">
        <f>IF(LEFT(VLOOKUP($A164,Product!$A$13:$E$61,5,0),21)='Auto Responses'!$A$73,'Auto Responses'!$A$74,VLOOKUP($A164,Product!$A$13:$E$61,4,0))&amp;""</f>
        <v/>
      </c>
      <c r="E164" s="214"/>
      <c r="F164" s="39" t="str">
        <f>VLOOKUP($A164,Questions!$A$2:$W$333,20,0)&amp;""</f>
        <v>Yes</v>
      </c>
      <c r="G164" s="204"/>
      <c r="H164" s="60" t="str">
        <f>VLOOKUP($A164,Questions!$A$2:$W$333,22,0)&amp;""</f>
        <v>Standard Importance</v>
      </c>
      <c r="I164" s="204"/>
      <c r="J164" s="65" t="b">
        <v>0</v>
      </c>
      <c r="K164" s="1"/>
    </row>
    <row r="165" spans="1:11" s="38" customFormat="1" ht="66.75" customHeight="1">
      <c r="A165" s="25" t="str">
        <f>Product!$A$57</f>
        <v>DATA-19</v>
      </c>
      <c r="B165" s="27" t="str">
        <f>VLOOKUP($A165,Product!$A$13:$E$61,2,0)&amp;""</f>
        <v>Does the environment provide for dedicated single-tenant capabilities? If not, describe how your solution or environment separates data from different customers (e.g., logically, physically, single tenancy, multi-tenancy).</v>
      </c>
      <c r="C165" s="60" t="str">
        <f>VLOOKUP($A165,Product!$A$13:$E$61,3,0)&amp;""</f>
        <v>Yes</v>
      </c>
      <c r="D165" s="43" t="str">
        <f>IF(LEFT(VLOOKUP($A165,Product!$A$13:$E$61,5,0),21)='Auto Responses'!$A$73,'Auto Responses'!$A$74,VLOOKUP($A165,Product!$A$13:$E$61,4,0))&amp;""</f>
        <v/>
      </c>
      <c r="E165" s="214"/>
      <c r="F165" s="39" t="str">
        <f>VLOOKUP($A165,Questions!$A$2:$W$333,20,0)&amp;""</f>
        <v>Yes</v>
      </c>
      <c r="G165" s="204"/>
      <c r="H165" s="60" t="str">
        <f>VLOOKUP($A165,Questions!$A$2:$W$333,22,0)&amp;""</f>
        <v>Minor Importance</v>
      </c>
      <c r="I165" s="204"/>
      <c r="J165" s="65" t="b">
        <v>0</v>
      </c>
      <c r="K165" s="1"/>
    </row>
    <row r="166" spans="1:11" s="38" customFormat="1" ht="48" customHeight="1">
      <c r="A166" s="25" t="str">
        <f>Product!$A$58</f>
        <v>DATA-20</v>
      </c>
      <c r="B166" s="27" t="str">
        <f>VLOOKUP($A166,Product!$A$13:$E$61,2,0)&amp;""</f>
        <v>Are ownership rights to all data, inputs, outputs, and metadata retained by the institution?</v>
      </c>
      <c r="C166" s="60" t="str">
        <f>VLOOKUP($A166,Product!$A$13:$E$61,3,0)&amp;""</f>
        <v>Yes</v>
      </c>
      <c r="D166" s="43" t="str">
        <f>IF(LEFT(VLOOKUP($A166,Product!$A$13:$E$61,5,0),21)='Auto Responses'!$A$73,'Auto Responses'!$A$74,VLOOKUP($A166,Product!$A$13:$E$61,4,0))&amp;""</f>
        <v/>
      </c>
      <c r="E166" s="214"/>
      <c r="F166" s="39" t="str">
        <f>VLOOKUP($A166,Questions!$A$2:$W$333,20,0)&amp;""</f>
        <v>Yes</v>
      </c>
      <c r="G166" s="204"/>
      <c r="H166" s="60" t="str">
        <f>VLOOKUP($A166,Questions!$A$2:$W$333,22,0)&amp;""</f>
        <v>Minor Importance</v>
      </c>
      <c r="I166" s="204"/>
      <c r="J166" s="65" t="b">
        <v>0</v>
      </c>
      <c r="K166" s="1"/>
    </row>
    <row r="167" spans="1:11" s="38" customFormat="1" ht="48" customHeight="1">
      <c r="A167" s="25" t="str">
        <f>Product!$A$59</f>
        <v>DATA-21</v>
      </c>
      <c r="B167" s="27" t="str">
        <f>VLOOKUP($A167,Product!$A$13:$E$61,2,0)&amp;""</f>
        <v>In the event of imminent bankruptcy, closing of business, or retirement of service, will you provide 90 days for customers to get their data out of the system and migrate applications?</v>
      </c>
      <c r="C167" s="60" t="str">
        <f>VLOOKUP($A167,Product!$A$13:$E$61,3,0)&amp;""</f>
        <v>Yes</v>
      </c>
      <c r="D167" s="43" t="str">
        <f>IF(LEFT(VLOOKUP($A167,Product!$A$13:$E$61,5,0),21)='Auto Responses'!$A$73,'Auto Responses'!$A$74,VLOOKUP($A167,Product!$A$13:$E$61,4,0))&amp;""</f>
        <v>Phone call, email, FedeX</v>
      </c>
      <c r="E167" s="214"/>
      <c r="F167" s="39" t="str">
        <f>VLOOKUP($A167,Questions!$A$2:$W$333,20,0)&amp;""</f>
        <v>Yes</v>
      </c>
      <c r="G167" s="204"/>
      <c r="H167" s="60" t="str">
        <f>VLOOKUP($A167,Questions!$A$2:$W$333,22,0)&amp;""</f>
        <v>Minor Importance</v>
      </c>
      <c r="I167" s="204"/>
      <c r="J167" s="65" t="b">
        <v>0</v>
      </c>
      <c r="K167" s="1"/>
    </row>
    <row r="168" spans="1:11" s="38" customFormat="1" ht="48" customHeight="1">
      <c r="A168" s="25" t="str">
        <f>Product!$A$60</f>
        <v>DATA-22</v>
      </c>
      <c r="B168" s="27" t="str">
        <f>VLOOKUP($A168,Product!$A$13:$E$61,2,0)&amp;""</f>
        <v>Are involatile backup copies made according to predefined schedules and securely stored and protected?</v>
      </c>
      <c r="C168" s="60" t="str">
        <f>VLOOKUP($A168,Product!$A$13:$E$61,3,0)&amp;""</f>
        <v>Yes</v>
      </c>
      <c r="D168" s="43" t="str">
        <f>IF(LEFT(VLOOKUP($A168,Product!$A$13:$E$61,5,0),21)='Auto Responses'!$A$73,'Auto Responses'!$A$74,VLOOKUP($A168,Product!$A$13:$E$61,4,0))&amp;""</f>
        <v/>
      </c>
      <c r="E168" s="214"/>
      <c r="F168" s="39" t="str">
        <f>VLOOKUP($A168,Questions!$A$2:$W$333,20,0)&amp;""</f>
        <v>Yes</v>
      </c>
      <c r="G168" s="204"/>
      <c r="H168" s="60" t="str">
        <f>VLOOKUP($A168,Questions!$A$2:$W$333,22,0)&amp;""</f>
        <v>Minor Importance</v>
      </c>
      <c r="I168" s="204"/>
      <c r="J168" s="65" t="b">
        <v>0</v>
      </c>
      <c r="K168" s="1"/>
    </row>
    <row r="169" spans="1:11" s="38" customFormat="1" ht="66" customHeight="1">
      <c r="A169" s="25" t="str">
        <f>Product!$A$61</f>
        <v>DATA-23</v>
      </c>
      <c r="B169" s="27" t="str">
        <f>VLOOKUP($A169,Product!$A$13:$E$61,2,0)&amp;""</f>
        <v>Do you have a cryptographic key management process (generation, exchange, storage, safeguards, use, vetting, and replacement) that is documented and currently implemented, for all system components (e.g., database, system, web, etc.)?</v>
      </c>
      <c r="C169" s="60" t="str">
        <f>VLOOKUP($A169,Product!$A$13:$E$61,3,0)&amp;""</f>
        <v>Yes</v>
      </c>
      <c r="D169" s="43" t="str">
        <f>IF(LEFT(VLOOKUP($A169,Product!$A$13:$E$61,5,0),21)='Auto Responses'!$A$73,'Auto Responses'!$A$74,VLOOKUP($A169,Product!$A$13:$E$61,4,0))&amp;""</f>
        <v/>
      </c>
      <c r="E169" s="214"/>
      <c r="F169" s="39" t="str">
        <f>VLOOKUP($A169,Questions!$A$2:$W$333,20,0)&amp;""</f>
        <v>Yes</v>
      </c>
      <c r="G169" s="204"/>
      <c r="H169" s="60" t="str">
        <f>VLOOKUP($A169,Questions!$A$2:$W$333,22,0)&amp;""</f>
        <v>Minor Importance</v>
      </c>
      <c r="I169" s="204"/>
      <c r="J169" s="65" t="b">
        <v>0</v>
      </c>
      <c r="K169" s="1"/>
    </row>
    <row r="170" spans="1:11" s="1" customFormat="1" ht="37.35" customHeight="1">
      <c r="A170" s="80" t="str">
        <f>VLOOKUP(LEFT($A171,4),'Auto Responses'!$N$4:$O$38,2,0)&amp;""</f>
        <v xml:space="preserve"> Application/Service Security</v>
      </c>
      <c r="B170" s="30"/>
      <c r="C170" s="40"/>
      <c r="D170" s="40"/>
      <c r="E170" s="148" t="s">
        <v>552</v>
      </c>
      <c r="F170" s="40"/>
      <c r="G170" s="40"/>
      <c r="H170" s="40"/>
      <c r="I170" s="40"/>
      <c r="J170" s="40"/>
    </row>
    <row r="171" spans="1:11" s="38" customFormat="1" ht="48" customHeight="1">
      <c r="A171" s="25" t="str">
        <f>Infrastructure!$A$20</f>
        <v>APPL-01</v>
      </c>
      <c r="B171" s="27" t="str">
        <f>VLOOKUP($A171,Infrastructure!$A$13:$E$74,2,0)&amp;""</f>
        <v>Are access controls for institutional accounts based on structured rules, such as role-based access control (RBAC), attribute-based access control (ABAC), or policy-based access control (PBAC)?*</v>
      </c>
      <c r="C171" s="60" t="str">
        <f>VLOOKUP($A171,Infrastructure!$A$13:$E$74,3,0)&amp;""</f>
        <v>Yes</v>
      </c>
      <c r="D171" s="43" t="str">
        <f>IF(LEFT(VLOOKUP($A171,Infrastructure!$A$13:$E$74,5,0),21)='Auto Responses'!$A$73,'Auto Responses'!$A$74,VLOOKUP($A171,Infrastructure!$A$13:$E$74,4,0))&amp;""</f>
        <v>Our admin console has super admin role, read and write roles, partial and full access roles.</v>
      </c>
      <c r="E171" s="214"/>
      <c r="F171" s="39" t="str">
        <f>VLOOKUP($A171,Questions!$A$2:$W$333,20,0)&amp;""</f>
        <v>Yes</v>
      </c>
      <c r="G171" s="204"/>
      <c r="H171" s="60" t="str">
        <f>VLOOKUP($A171,Questions!$A$2:$W$333,22,0)&amp;""</f>
        <v>Critical Importance</v>
      </c>
      <c r="I171" s="204"/>
      <c r="J171" s="65" t="b">
        <v>0</v>
      </c>
      <c r="K171" s="1"/>
    </row>
    <row r="172" spans="1:11" s="38" customFormat="1" ht="48" customHeight="1">
      <c r="A172" s="25" t="str">
        <f>Infrastructure!$A$21</f>
        <v>APPL-02</v>
      </c>
      <c r="B172" s="27" t="str">
        <f>VLOOKUP($A172,Infrastructure!$A$13:$E$74,2,0)&amp;""</f>
        <v>Are you using a web application firewall (WAF)?*</v>
      </c>
      <c r="C172" s="60" t="str">
        <f>VLOOKUP($A172,Infrastructure!$A$13:$E$74,3,0)&amp;""</f>
        <v>Yes</v>
      </c>
      <c r="D172" s="43" t="str">
        <f>IF(LEFT(VLOOKUP($A172,Infrastructure!$A$13:$E$74,5,0),21)='Auto Responses'!$A$73,'Auto Responses'!$A$74,VLOOKUP($A172,Infrastructure!$A$13:$E$74,4,0))&amp;""</f>
        <v>There are firewalls for each type of server (file, application, database). Within a subdomain, for efficiency, firewalls can be disabled. The ports configurationa and testing are coordinated between the deployment, IT and security teams.</v>
      </c>
      <c r="E172" s="214"/>
      <c r="F172" s="39" t="str">
        <f>VLOOKUP($A172,Questions!$A$2:$W$333,20,0)&amp;""</f>
        <v>Yes</v>
      </c>
      <c r="G172" s="204"/>
      <c r="H172" s="60" t="str">
        <f>VLOOKUP($A172,Questions!$A$2:$W$333,22,0)&amp;""</f>
        <v>Critical Importance</v>
      </c>
      <c r="I172" s="204"/>
      <c r="J172" s="65" t="b">
        <v>0</v>
      </c>
      <c r="K172" s="1"/>
    </row>
    <row r="173" spans="1:11" s="38" customFormat="1" ht="48" customHeight="1">
      <c r="A173" s="25" t="str">
        <f>Infrastructure!$A$22</f>
        <v>APPL-03</v>
      </c>
      <c r="B173" s="27" t="str">
        <f>VLOOKUP($A173,Infrastructure!$A$13:$E$74,2,0)&amp;""</f>
        <v>Are only currently supported operating system(s), software, and libraries leveraged by the system(s)/application(s) that will have access to institution's data?*</v>
      </c>
      <c r="C173" s="60" t="str">
        <f>VLOOKUP($A173,Infrastructure!$A$13:$E$74,3,0)&amp;""</f>
        <v>Yes</v>
      </c>
      <c r="D173" s="43" t="str">
        <f>IF(LEFT(VLOOKUP($A173,Infrastructure!$A$13:$E$74,5,0),21)='Auto Responses'!$A$73,'Auto Responses'!$A$74,VLOOKUP($A173,Infrastructure!$A$13:$E$74,4,0))&amp;""</f>
        <v>The internal web pages that require scanning will require access - this is at the client's discretion</v>
      </c>
      <c r="E173" s="214"/>
      <c r="F173" s="39" t="str">
        <f>VLOOKUP($A173,Questions!$A$2:$W$333,20,0)&amp;""</f>
        <v>Yes</v>
      </c>
      <c r="G173" s="204"/>
      <c r="H173" s="60" t="str">
        <f>VLOOKUP($A173,Questions!$A$2:$W$333,22,0)&amp;""</f>
        <v>Critical Importance</v>
      </c>
      <c r="I173" s="204"/>
      <c r="J173" s="65" t="b">
        <v>0</v>
      </c>
      <c r="K173" s="1"/>
    </row>
    <row r="174" spans="1:11" s="38" customFormat="1" ht="48" customHeight="1">
      <c r="A174" s="25" t="str">
        <f>Infrastructure!$A$23</f>
        <v>APPL-04</v>
      </c>
      <c r="B174" s="27" t="str">
        <f>VLOOKUP($A174,Infrastructure!$A$13:$E$74,2,0)&amp;""</f>
        <v>Does your application require access to location or GPS data?</v>
      </c>
      <c r="C174" s="60" t="str">
        <f>VLOOKUP($A174,Infrastructure!$A$13:$E$74,3,0)&amp;""</f>
        <v>No</v>
      </c>
      <c r="D174" s="43" t="str">
        <f>IF(LEFT(VLOOKUP($A174,Infrastructure!$A$13:$E$74,5,0),21)='Auto Responses'!$A$73,'Auto Responses'!$A$74,VLOOKUP($A174,Infrastructure!$A$13:$E$74,4,0))&amp;""</f>
        <v/>
      </c>
      <c r="E174" s="214"/>
      <c r="F174" s="39" t="str">
        <f>VLOOKUP($A174,Questions!$A$2:$W$333,20,0)&amp;""</f>
        <v>No</v>
      </c>
      <c r="G174" s="204"/>
      <c r="H174" s="60" t="str">
        <f>VLOOKUP($A174,Questions!$A$2:$W$333,22,0)&amp;""</f>
        <v>Critical Importance</v>
      </c>
      <c r="I174" s="204"/>
      <c r="J174" s="65" t="b">
        <v>0</v>
      </c>
      <c r="K174" s="1"/>
    </row>
    <row r="175" spans="1:11" s="38" customFormat="1" ht="48" customHeight="1">
      <c r="A175" s="25" t="str">
        <f>Infrastructure!$A$24</f>
        <v>APPL-05</v>
      </c>
      <c r="B175" s="27" t="str">
        <f>VLOOKUP($A175,Infrastructure!$A$13:$E$74,2,0)&amp;""</f>
        <v>Does your application provide separation of duties between security administration, system administration, and standard user functions?*</v>
      </c>
      <c r="C175" s="60" t="str">
        <f>VLOOKUP($A175,Infrastructure!$A$13:$E$74,3,0)&amp;""</f>
        <v>Yes</v>
      </c>
      <c r="D175" s="43" t="str">
        <f>IF(LEFT(VLOOKUP($A175,Infrastructure!$A$13:$E$74,5,0),21)='Auto Responses'!$A$73,'Auto Responses'!$A$74,VLOOKUP($A175,Infrastructure!$A$13:$E$74,4,0))&amp;""</f>
        <v>The application has a super admin who has access to audit logs and can set permissions. Other users have view, edit permissions down to the file level.</v>
      </c>
      <c r="E175" s="214"/>
      <c r="F175" s="39" t="str">
        <f>VLOOKUP($A175,Questions!$A$2:$W$333,20,0)&amp;""</f>
        <v>Yes</v>
      </c>
      <c r="G175" s="204"/>
      <c r="H175" s="60" t="str">
        <f>VLOOKUP($A175,Questions!$A$2:$W$333,22,0)&amp;""</f>
        <v>Critical Importance</v>
      </c>
      <c r="I175" s="204"/>
      <c r="J175" s="65" t="b">
        <v>0</v>
      </c>
      <c r="K175" s="1"/>
    </row>
    <row r="176" spans="1:11" s="38" customFormat="1" ht="48" customHeight="1">
      <c r="A176" s="25" t="str">
        <f>Infrastructure!$A$25</f>
        <v>APPL-06</v>
      </c>
      <c r="B176" s="27" t="str">
        <f>VLOOKUP($A176,Infrastructure!$A$13:$E$74,2,0)&amp;""</f>
        <v>Do you subject your code to static code analysis and/or static application security testing prior to release?*</v>
      </c>
      <c r="C176" s="60" t="str">
        <f>VLOOKUP($A176,Infrastructure!$A$13:$E$74,3,0)&amp;""</f>
        <v>Yes</v>
      </c>
      <c r="D176" s="43" t="str">
        <f>IF(LEFT(VLOOKUP($A176,Infrastructure!$A$13:$E$74,5,0),21)='Auto Responses'!$A$73,'Auto Responses'!$A$74,VLOOKUP($A176,Infrastructure!$A$13:$E$74,4,0))&amp;""</f>
        <v>We use Acunetix and Snyk</v>
      </c>
      <c r="E176" s="214"/>
      <c r="F176" s="39" t="str">
        <f>VLOOKUP($A176,Questions!$A$2:$W$333,20,0)&amp;""</f>
        <v>Yes</v>
      </c>
      <c r="G176" s="204"/>
      <c r="H176" s="60" t="str">
        <f>VLOOKUP($A176,Questions!$A$2:$W$333,22,0)&amp;""</f>
        <v>Critical Importance</v>
      </c>
      <c r="I176" s="204"/>
      <c r="J176" s="65" t="b">
        <v>0</v>
      </c>
      <c r="K176" s="1"/>
    </row>
    <row r="177" spans="1:11" s="38" customFormat="1" ht="48" customHeight="1">
      <c r="A177" s="25" t="str">
        <f>Infrastructure!$A$26</f>
        <v>APPL-07</v>
      </c>
      <c r="B177" s="27" t="str">
        <f>VLOOKUP($A177,Infrastructure!$A$13:$E$74,2,0)&amp;""</f>
        <v>Do you have software testing processes (dynamic or static) that are established and followed?*</v>
      </c>
      <c r="C177" s="60" t="str">
        <f>VLOOKUP($A177,Infrastructure!$A$13:$E$74,3,0)&amp;""</f>
        <v>Yes</v>
      </c>
      <c r="D177" s="43" t="str">
        <f>IF(LEFT(VLOOKUP($A177,Infrastructure!$A$13:$E$74,5,0),21)='Auto Responses'!$A$73,'Auto Responses'!$A$74,VLOOKUP($A177,Infrastructure!$A$13:$E$74,4,0))&amp;""</f>
        <v>We have a dedicated testing manager who follows the STLC including the embedded testing such as ensuring automated unit tests developed and conducted. We do malware code scans and style scans in development along with browser compatibility. We conduct accessibility testing in development also. In the design phase, using tools such as UXPin, we test for mobile responsiveness. Once the code moves to testing, we test again for malware, run automated unit tests, accessibility, browser and mobile compatibility. The other tests are smoke testing, functionality, regression, end-to-end and then we obtain feedback on end-user acceptance testing.</v>
      </c>
      <c r="E177" s="214"/>
      <c r="F177" s="39" t="str">
        <f>VLOOKUP($A177,Questions!$A$2:$W$333,20,0)&amp;""</f>
        <v>Yes</v>
      </c>
      <c r="G177" s="204"/>
      <c r="H177" s="60" t="str">
        <f>VLOOKUP($A177,Questions!$A$2:$W$333,22,0)&amp;""</f>
        <v>Critical Importance</v>
      </c>
      <c r="I177" s="204"/>
      <c r="J177" s="65" t="b">
        <v>0</v>
      </c>
      <c r="K177" s="1"/>
    </row>
    <row r="178" spans="1:11" s="38" customFormat="1" ht="48" customHeight="1">
      <c r="A178" s="25" t="str">
        <f>Infrastructure!$A$27</f>
        <v>APPL-08</v>
      </c>
      <c r="B178" s="27" t="str">
        <f>VLOOKUP($A178,Infrastructure!$A$13:$E$74,2,0)&amp;""</f>
        <v>Are access controls for staff within your organization based on structured rules, such as RBAC, ABAC, or PBAC?</v>
      </c>
      <c r="C178" s="60" t="str">
        <f>VLOOKUP($A178,Infrastructure!$A$13:$E$74,3,0)&amp;""</f>
        <v>Yes</v>
      </c>
      <c r="D178" s="43" t="str">
        <f>IF(LEFT(VLOOKUP($A178,Infrastructure!$A$13:$E$74,5,0),21)='Auto Responses'!$A$73,'Auto Responses'!$A$74,VLOOKUP($A178,Infrastructure!$A$13:$E$74,4,0))&amp;""</f>
        <v/>
      </c>
      <c r="E178" s="214"/>
      <c r="F178" s="39" t="str">
        <f>VLOOKUP($A178,Questions!$A$2:$W$333,20,0)&amp;""</f>
        <v>Yes</v>
      </c>
      <c r="G178" s="204"/>
      <c r="H178" s="60" t="str">
        <f>VLOOKUP($A178,Questions!$A$2:$W$333,22,0)&amp;""</f>
        <v>Standard Importance</v>
      </c>
      <c r="I178" s="204"/>
      <c r="J178" s="65" t="b">
        <v>0</v>
      </c>
      <c r="K178" s="1"/>
    </row>
    <row r="179" spans="1:11" s="38" customFormat="1" ht="48" customHeight="1">
      <c r="A179" s="25" t="str">
        <f>Infrastructure!$A$28</f>
        <v>APPL-09</v>
      </c>
      <c r="B179" s="27" t="str">
        <f>VLOOKUP($A179,Infrastructure!$A$13:$E$74,2,0)&amp;""</f>
        <v>Does the system provide data input validation and error messages?</v>
      </c>
      <c r="C179" s="60" t="str">
        <f>VLOOKUP($A179,Infrastructure!$A$13:$E$74,3,0)&amp;""</f>
        <v>Yes</v>
      </c>
      <c r="D179" s="43" t="str">
        <f>IF(LEFT(VLOOKUP($A179,Infrastructure!$A$13:$E$74,5,0),21)='Auto Responses'!$A$73,'Auto Responses'!$A$74,VLOOKUP($A179,Infrastructure!$A$13:$E$74,4,0))&amp;""</f>
        <v xml:space="preserve">For the granular entity data report that represents the database, there are warnings and error alerts </v>
      </c>
      <c r="E179" s="214"/>
      <c r="F179" s="39" t="str">
        <f>VLOOKUP($A179,Questions!$A$2:$W$333,20,0)&amp;""</f>
        <v>Yes</v>
      </c>
      <c r="G179" s="204"/>
      <c r="H179" s="60" t="str">
        <f>VLOOKUP($A179,Questions!$A$2:$W$333,22,0)&amp;""</f>
        <v>Standard Importance</v>
      </c>
      <c r="I179" s="204"/>
      <c r="J179" s="65" t="b">
        <v>0</v>
      </c>
      <c r="K179" s="1"/>
    </row>
    <row r="180" spans="1:11" s="38" customFormat="1" ht="48" customHeight="1">
      <c r="A180" s="25" t="str">
        <f>Infrastructure!$A$29</f>
        <v>APPL-10</v>
      </c>
      <c r="B180" s="27" t="str">
        <f>VLOOKUP($A180,Infrastructure!$A$13:$E$74,2,0)&amp;""</f>
        <v>Do you have a process and implemented procedures for managing your software supply chain (e.g., libraries, repositories, frameworks, etc.)</v>
      </c>
      <c r="C180" s="60" t="str">
        <f>VLOOKUP($A180,Infrastructure!$A$13:$E$74,3,0)&amp;""</f>
        <v>Yes</v>
      </c>
      <c r="D180" s="43" t="str">
        <f>IF(LEFT(VLOOKUP($A180,Infrastructure!$A$13:$E$74,5,0),21)='Auto Responses'!$A$73,'Auto Responses'!$A$74,VLOOKUP($A180,Infrastructure!$A$13:$E$74,4,0))&amp;""</f>
        <v>Yes, we use Snyk to scan for library inventories. We conduct environmental scans for the use of libraries and obtain client approval if required.</v>
      </c>
      <c r="E180" s="214"/>
      <c r="F180" s="39" t="str">
        <f>VLOOKUP($A180,Questions!$A$2:$W$333,20,0)&amp;""</f>
        <v>Yes</v>
      </c>
      <c r="G180" s="204"/>
      <c r="H180" s="60" t="str">
        <f>VLOOKUP($A180,Questions!$A$2:$W$333,22,0)&amp;""</f>
        <v>Standard Importance</v>
      </c>
      <c r="I180" s="204"/>
      <c r="J180" s="65" t="b">
        <v>0</v>
      </c>
      <c r="K180" s="1"/>
    </row>
    <row r="181" spans="1:11" s="38" customFormat="1" ht="48" customHeight="1">
      <c r="A181" s="25" t="str">
        <f>Infrastructure!$A$30</f>
        <v>APPL-11</v>
      </c>
      <c r="B181" s="27" t="str">
        <f>VLOOKUP($A181,Infrastructure!$A$13:$E$74,2,0)&amp;""</f>
        <v>Have your developers been trained in secure coding techniques?</v>
      </c>
      <c r="C181" s="60" t="str">
        <f>VLOOKUP($A181,Infrastructure!$A$13:$E$74,3,0)&amp;""</f>
        <v>Yes</v>
      </c>
      <c r="D181" s="43" t="str">
        <f>IF(LEFT(VLOOKUP($A181,Infrastructure!$A$13:$E$74,5,0),21)='Auto Responses'!$A$73,'Auto Responses'!$A$74,VLOOKUP($A181,Infrastructure!$A$13:$E$74,4,0))&amp;""</f>
        <v xml:space="preserve">Yes, we received training from Fraunhofer USA (co-located in our research park), we have their training artifacts, we review lessons learned from malware scans and incorporate best practices based on security alerts and training </v>
      </c>
      <c r="E181" s="214"/>
      <c r="F181" s="39" t="str">
        <f>VLOOKUP($A181,Questions!$A$2:$W$333,20,0)&amp;""</f>
        <v>Yes</v>
      </c>
      <c r="G181" s="204"/>
      <c r="H181" s="60" t="str">
        <f>VLOOKUP($A181,Questions!$A$2:$W$333,22,0)&amp;""</f>
        <v>Standard Importance</v>
      </c>
      <c r="I181" s="204"/>
      <c r="J181" s="65" t="b">
        <v>0</v>
      </c>
      <c r="K181" s="1"/>
    </row>
    <row r="182" spans="1:11" s="38" customFormat="1" ht="48" customHeight="1">
      <c r="A182" s="25" t="str">
        <f>Infrastructure!$A$31</f>
        <v>APPL-12</v>
      </c>
      <c r="B182" s="27" t="str">
        <f>VLOOKUP($A182,Infrastructure!$A$13:$E$74,2,0)&amp;""</f>
        <v>Was your application developed using secure coding techniques?</v>
      </c>
      <c r="C182" s="60" t="str">
        <f>VLOOKUP($A182,Infrastructure!$A$13:$E$74,3,0)&amp;""</f>
        <v>Yes</v>
      </c>
      <c r="D182" s="43" t="str">
        <f>IF(LEFT(VLOOKUP($A182,Infrastructure!$A$13:$E$74,5,0),21)='Auto Responses'!$A$73,'Auto Responses'!$A$74,VLOOKUP($A182,Infrastructure!$A$13:$E$74,4,0))&amp;""</f>
        <v/>
      </c>
      <c r="E182" s="214"/>
      <c r="F182" s="39" t="str">
        <f>VLOOKUP($A182,Questions!$A$2:$W$333,20,0)&amp;""</f>
        <v>Yes</v>
      </c>
      <c r="G182" s="204"/>
      <c r="H182" s="60" t="str">
        <f>VLOOKUP($A182,Questions!$A$2:$W$333,22,0)&amp;""</f>
        <v>Standard Importance</v>
      </c>
      <c r="I182" s="204"/>
      <c r="J182" s="65" t="b">
        <v>0</v>
      </c>
      <c r="K182" s="1"/>
    </row>
    <row r="183" spans="1:11" s="38" customFormat="1" ht="48" customHeight="1">
      <c r="A183" s="25" t="str">
        <f>Infrastructure!$A$32</f>
        <v>APPL-13</v>
      </c>
      <c r="B183" s="27" t="str">
        <f>VLOOKUP($A183,Infrastructure!$A$13:$E$74,2,0)&amp;""</f>
        <v>If mobile, is the application available from a trusted source (e.g., App Store, Google Play Store)?</v>
      </c>
      <c r="C183" s="60" t="str">
        <f>VLOOKUP($A183,Infrastructure!$A$13:$E$74,3,0)&amp;""</f>
        <v>No</v>
      </c>
      <c r="D183" s="43" t="str">
        <f>IF(LEFT(VLOOKUP($A183,Infrastructure!$A$13:$E$74,5,0),21)='Auto Responses'!$A$73,'Auto Responses'!$A$74,VLOOKUP($A183,Infrastructure!$A$13:$E$74,4,0))&amp;""</f>
        <v/>
      </c>
      <c r="E183" s="214"/>
      <c r="F183" s="39" t="str">
        <f>VLOOKUP($A183,Questions!$A$2:$W$333,20,0)&amp;""</f>
        <v>Yes</v>
      </c>
      <c r="G183" s="204"/>
      <c r="H183" s="60" t="str">
        <f>VLOOKUP($A183,Questions!$A$2:$W$333,22,0)&amp;""</f>
        <v>Minor Importance</v>
      </c>
      <c r="I183" s="204"/>
      <c r="J183" s="65" t="b">
        <v>0</v>
      </c>
      <c r="K183" s="1"/>
    </row>
    <row r="184" spans="1:11" s="38" customFormat="1" ht="48" customHeight="1">
      <c r="A184" s="25" t="str">
        <f>Infrastructure!$A$33</f>
        <v>APPL-14</v>
      </c>
      <c r="B184" s="27" t="str">
        <f>VLOOKUP($A184,Infrastructure!$A$13:$E$74,2,0)&amp;""</f>
        <v>Do you have a fully implemented policy or procedure that details how your employees obtain administrator access to institutional instance of the application?</v>
      </c>
      <c r="C184" s="60" t="str">
        <f>VLOOKUP($A184,Infrastructure!$A$13:$E$74,3,0)&amp;""</f>
        <v>Yes</v>
      </c>
      <c r="D184" s="43" t="str">
        <f>IF(LEFT(VLOOKUP($A184,Infrastructure!$A$13:$E$74,5,0),21)='Auto Responses'!$A$73,'Auto Responses'!$A$74,VLOOKUP($A184,Infrastructure!$A$13:$E$74,4,0))&amp;""</f>
        <v xml:space="preserve">Yes, the team granted access are approved in JIRA by 3 levels based on criteria in the client's requirements (codified in a revised project-focused systems security plan), their training, clearances and roles. </v>
      </c>
      <c r="E184" s="214"/>
      <c r="F184" s="39" t="str">
        <f>VLOOKUP($A184,Questions!$A$2:$W$333,20,0)&amp;""</f>
        <v>Yes</v>
      </c>
      <c r="G184" s="204"/>
      <c r="H184" s="60" t="str">
        <f>VLOOKUP($A184,Questions!$A$2:$W$333,22,0)&amp;""</f>
        <v>Minor Importance</v>
      </c>
      <c r="I184" s="204"/>
      <c r="J184" s="65" t="b">
        <v>0</v>
      </c>
      <c r="K184" s="1"/>
    </row>
    <row r="185" spans="1:11" s="1" customFormat="1" ht="37.35" customHeight="1">
      <c r="A185" s="80" t="str">
        <f>VLOOKUP(LEFT($A186,4),'Auto Responses'!$N$4:$O$38,2,0)&amp;""</f>
        <v xml:space="preserve"> Datacenter</v>
      </c>
      <c r="B185" s="30"/>
      <c r="C185" s="40"/>
      <c r="D185" s="40"/>
      <c r="E185" s="148" t="s">
        <v>552</v>
      </c>
      <c r="F185" s="40"/>
      <c r="G185" s="40"/>
      <c r="H185" s="40"/>
      <c r="I185" s="40"/>
      <c r="J185" s="40"/>
    </row>
    <row r="186" spans="1:11" s="38" customFormat="1" ht="48" customHeight="1">
      <c r="A186" s="25" t="str">
        <f>Infrastructure!$A$35</f>
        <v>DCTR-01</v>
      </c>
      <c r="B186" s="27" t="str">
        <f>VLOOKUP($A186,Infrastructure!$A$13:$E$74,2,0)&amp;""</f>
        <v>Select your hosting option.</v>
      </c>
      <c r="C186" s="60" t="str">
        <f>VLOOKUP($A186,Infrastructure!$A$13:$E$74,3,0)&amp;""</f>
        <v>AWS</v>
      </c>
      <c r="D186" s="43" t="str">
        <f>IF(LEFT(VLOOKUP($A186,Infrastructure!$A$13:$E$74,5,0),21)='Auto Responses'!$A$73,'Auto Responses'!$A$74,VLOOKUP($A186,Infrastructure!$A$13:$E$74,4,0))&amp;""</f>
        <v/>
      </c>
      <c r="E186" s="214"/>
      <c r="F186" s="39" t="str">
        <f>VLOOKUP($A186,Questions!$A$2:$W$333,20,0)&amp;""</f>
        <v>Yes</v>
      </c>
      <c r="G186" s="204"/>
      <c r="H186" s="60" t="str">
        <f>VLOOKUP($A186,Questions!$A$2:$W$333,22,0)&amp;""</f>
        <v/>
      </c>
      <c r="I186" s="204"/>
      <c r="J186" s="65" t="b">
        <v>0</v>
      </c>
      <c r="K186" s="1"/>
    </row>
    <row r="187" spans="1:11" s="38" customFormat="1" ht="48" customHeight="1">
      <c r="A187" s="25" t="str">
        <f>Infrastructure!$A$36</f>
        <v>DCTR-02</v>
      </c>
      <c r="B187" s="27" t="str">
        <f>VLOOKUP($A187,Infrastructure!$A$13:$E$74,2,0)&amp;""</f>
        <v>Is a SOC 2 Type 2 report available for the hosting environment?</v>
      </c>
      <c r="C187" s="60" t="str">
        <f>VLOOKUP($A187,Infrastructure!$A$13:$E$74,3,0)&amp;""</f>
        <v>Yes</v>
      </c>
      <c r="D187" s="43" t="str">
        <f>IF(LEFT(VLOOKUP($A187,Infrastructure!$A$13:$E$74,5,0),21)='Auto Responses'!$A$73,'Auto Responses'!$A$74,VLOOKUP($A187,Infrastructure!$A$13:$E$74,4,0))&amp;""</f>
        <v/>
      </c>
      <c r="E187" s="214"/>
      <c r="F187" s="39" t="str">
        <f>VLOOKUP($A187,Questions!$A$2:$W$333,20,0)&amp;""</f>
        <v>Yes</v>
      </c>
      <c r="G187" s="204"/>
      <c r="H187" s="60" t="str">
        <f>VLOOKUP($A187,Questions!$A$2:$W$333,22,0)&amp;""</f>
        <v>Standard Importance</v>
      </c>
      <c r="I187" s="204"/>
      <c r="J187" s="65" t="b">
        <v>0</v>
      </c>
      <c r="K187" s="1"/>
    </row>
    <row r="188" spans="1:11" s="38" customFormat="1" ht="48" customHeight="1">
      <c r="A188" s="25" t="str">
        <f>Infrastructure!$A$37</f>
        <v>DCTR-03</v>
      </c>
      <c r="B188" s="27" t="str">
        <f>VLOOKUP($A188,Infrastructure!$A$13:$E$74,2,0)&amp;""</f>
        <v>Are you generally able to accommodate storing each institution's data within its geographic region?</v>
      </c>
      <c r="C188" s="60" t="str">
        <f>VLOOKUP($A188,Infrastructure!$A$13:$E$74,3,0)&amp;""</f>
        <v>Yes</v>
      </c>
      <c r="D188" s="43" t="str">
        <f>IF(LEFT(VLOOKUP($A188,Infrastructure!$A$13:$E$74,5,0),21)='Auto Responses'!$A$73,'Auto Responses'!$A$74,VLOOKUP($A188,Infrastructure!$A$13:$E$74,4,0))&amp;""</f>
        <v/>
      </c>
      <c r="E188" s="214"/>
      <c r="F188" s="39" t="str">
        <f>VLOOKUP($A188,Questions!$A$2:$W$333,20,0)&amp;""</f>
        <v>Yes</v>
      </c>
      <c r="G188" s="204"/>
      <c r="H188" s="60" t="str">
        <f>VLOOKUP($A188,Questions!$A$2:$W$333,22,0)&amp;""</f>
        <v>Standard Importance</v>
      </c>
      <c r="I188" s="204"/>
      <c r="J188" s="65" t="b">
        <v>0</v>
      </c>
      <c r="K188" s="1"/>
    </row>
    <row r="189" spans="1:11" s="38" customFormat="1" ht="48" customHeight="1">
      <c r="A189" s="25" t="str">
        <f>Infrastructure!$A$38</f>
        <v>DCTR-04</v>
      </c>
      <c r="B189" s="27" t="str">
        <f>VLOOKUP($A189,Infrastructure!$A$13:$E$74,2,0)&amp;""</f>
        <v>Are the data centers staffed 24 hours a day, seven days a week (i.e., 24 x 7 x 365)?</v>
      </c>
      <c r="C189" s="60" t="str">
        <f>VLOOKUP($A189,Infrastructure!$A$13:$E$74,3,0)&amp;""</f>
        <v>Yes</v>
      </c>
      <c r="D189" s="43" t="str">
        <f>IF(LEFT(VLOOKUP($A189,Infrastructure!$A$13:$E$74,5,0),21)='Auto Responses'!$A$73,'Auto Responses'!$A$74,VLOOKUP($A189,Infrastructure!$A$13:$E$74,4,0))&amp;""</f>
        <v/>
      </c>
      <c r="E189" s="214"/>
      <c r="F189" s="39" t="str">
        <f>VLOOKUP($A189,Questions!$A$2:$W$333,20,0)&amp;""</f>
        <v>Yes</v>
      </c>
      <c r="G189" s="204"/>
      <c r="H189" s="60" t="str">
        <f>VLOOKUP($A189,Questions!$A$2:$W$333,22,0)&amp;""</f>
        <v>Standard Importance</v>
      </c>
      <c r="I189" s="204"/>
      <c r="J189" s="65" t="b">
        <v>0</v>
      </c>
      <c r="K189" s="1"/>
    </row>
    <row r="190" spans="1:11" s="38" customFormat="1" ht="48" customHeight="1">
      <c r="A190" s="25" t="str">
        <f>Infrastructure!$A$39</f>
        <v>DCTR-05</v>
      </c>
      <c r="B190" s="27" t="str">
        <f>VLOOKUP($A190,Infrastructure!$A$13:$E$74,2,0)&amp;""</f>
        <v>Are your servers separated from other companies via a physical barrier, such as a cage or hard walls?</v>
      </c>
      <c r="C190" s="60" t="str">
        <f>VLOOKUP($A190,Infrastructure!$A$13:$E$74,3,0)&amp;""</f>
        <v>Yes</v>
      </c>
      <c r="D190" s="43" t="str">
        <f>IF(LEFT(VLOOKUP($A190,Infrastructure!$A$13:$E$74,5,0),21)='Auto Responses'!$A$73,'Auto Responses'!$A$74,VLOOKUP($A190,Infrastructure!$A$13:$E$74,4,0))&amp;""</f>
        <v/>
      </c>
      <c r="E190" s="214"/>
      <c r="F190" s="39" t="str">
        <f>VLOOKUP($A190,Questions!$A$2:$W$333,20,0)&amp;""</f>
        <v>Yes</v>
      </c>
      <c r="G190" s="204"/>
      <c r="H190" s="60" t="str">
        <f>VLOOKUP($A190,Questions!$A$2:$W$333,22,0)&amp;""</f>
        <v>Standard Importance</v>
      </c>
      <c r="I190" s="204"/>
      <c r="J190" s="65" t="b">
        <v>0</v>
      </c>
      <c r="K190" s="1"/>
    </row>
    <row r="191" spans="1:11" s="38" customFormat="1" ht="48" customHeight="1">
      <c r="A191" s="25" t="str">
        <f>Infrastructure!$A$40</f>
        <v>DCTR-06</v>
      </c>
      <c r="B191" s="27" t="str">
        <f>VLOOKUP($A191,Infrastructure!$A$13:$E$74,2,0)&amp;""</f>
        <v>Does a physical barrier fully enclose the physical space, preventing unauthorized physical contact with any of your devices?*</v>
      </c>
      <c r="C191" s="60" t="str">
        <f>VLOOKUP($A191,Infrastructure!$A$13:$E$74,3,0)&amp;""</f>
        <v>Yes</v>
      </c>
      <c r="D191" s="43" t="str">
        <f>IF(LEFT(VLOOKUP($A191,Infrastructure!$A$13:$E$74,5,0),21)='Auto Responses'!$A$73,'Auto Responses'!$A$74,VLOOKUP($A191,Infrastructure!$A$13:$E$74,4,0))&amp;""</f>
        <v/>
      </c>
      <c r="E191" s="214"/>
      <c r="F191" s="39" t="str">
        <f>VLOOKUP($A191,Questions!$A$2:$W$333,20,0)&amp;""</f>
        <v>Yes</v>
      </c>
      <c r="G191" s="204"/>
      <c r="H191" s="60" t="str">
        <f>VLOOKUP($A191,Questions!$A$2:$W$333,22,0)&amp;""</f>
        <v>Critical Importance</v>
      </c>
      <c r="I191" s="204"/>
      <c r="J191" s="65" t="b">
        <v>0</v>
      </c>
      <c r="K191" s="1"/>
    </row>
    <row r="192" spans="1:11" s="38" customFormat="1" ht="48" customHeight="1">
      <c r="A192" s="25" t="str">
        <f>Infrastructure!$A$41</f>
        <v>DCTR-07</v>
      </c>
      <c r="B192" s="27" t="str">
        <f>VLOOKUP($A192,Infrastructure!$A$13:$E$74,2,0)&amp;""</f>
        <v>Are your primary and secondary data centers geographically diverse?</v>
      </c>
      <c r="C192" s="60" t="str">
        <f>VLOOKUP($A192,Infrastructure!$A$13:$E$74,3,0)&amp;""</f>
        <v>Yes</v>
      </c>
      <c r="D192" s="43" t="str">
        <f>IF(LEFT(VLOOKUP($A192,Infrastructure!$A$13:$E$74,5,0),21)='Auto Responses'!$A$73,'Auto Responses'!$A$74,VLOOKUP($A192,Infrastructure!$A$13:$E$74,4,0))&amp;""</f>
        <v>AWS offers options such as East Coast (primary) or Ohio (secondary) and we have utilized them</v>
      </c>
      <c r="E192" s="214"/>
      <c r="F192" s="39" t="str">
        <f>VLOOKUP($A192,Questions!$A$2:$W$333,20,0)&amp;""</f>
        <v>Yes</v>
      </c>
      <c r="G192" s="204"/>
      <c r="H192" s="60" t="str">
        <f>VLOOKUP($A192,Questions!$A$2:$W$333,22,0)&amp;""</f>
        <v>Standard Importance</v>
      </c>
      <c r="I192" s="204"/>
      <c r="J192" s="65" t="b">
        <v>0</v>
      </c>
      <c r="K192" s="1"/>
    </row>
    <row r="193" spans="1:11" s="38" customFormat="1" ht="48" customHeight="1">
      <c r="A193" s="25" t="str">
        <f>Infrastructure!$A$42</f>
        <v>DCTR-08</v>
      </c>
      <c r="B193" s="27" t="str">
        <f>VLOOKUP($A193,Infrastructure!$A$13:$E$74,2,0)&amp;""</f>
        <v>Is the service hosted in a high-availability environment?</v>
      </c>
      <c r="C193" s="60" t="str">
        <f>VLOOKUP($A193,Infrastructure!$A$13:$E$74,3,0)&amp;""</f>
        <v>Yes</v>
      </c>
      <c r="D193" s="43" t="str">
        <f>IF(LEFT(VLOOKUP($A193,Infrastructure!$A$13:$E$74,5,0),21)='Auto Responses'!$A$73,'Auto Responses'!$A$74,VLOOKUP($A193,Infrastructure!$A$13:$E$74,4,0))&amp;""</f>
        <v>AWS offers varying tiers and up to fully mirrored servers which cost more.</v>
      </c>
      <c r="E193" s="214"/>
      <c r="F193" s="39" t="str">
        <f>VLOOKUP($A193,Questions!$A$2:$W$333,20,0)&amp;""</f>
        <v>Yes</v>
      </c>
      <c r="G193" s="204"/>
      <c r="H193" s="60" t="str">
        <f>VLOOKUP($A193,Questions!$A$2:$W$333,22,0)&amp;""</f>
        <v>Standard Importance</v>
      </c>
      <c r="I193" s="204"/>
      <c r="J193" s="65" t="b">
        <v>0</v>
      </c>
      <c r="K193" s="1"/>
    </row>
    <row r="194" spans="1:11" s="38" customFormat="1" ht="48" customHeight="1">
      <c r="A194" s="25" t="str">
        <f>Infrastructure!$A$43</f>
        <v>DCTR-09</v>
      </c>
      <c r="B194" s="27" t="str">
        <f>VLOOKUP($A194,Infrastructure!$A$13:$E$74,2,0)&amp;""</f>
        <v>Is redundant power available for all data centers where institutional data will reside?</v>
      </c>
      <c r="C194" s="60" t="str">
        <f>VLOOKUP($A194,Infrastructure!$A$13:$E$74,3,0)&amp;""</f>
        <v>Yes</v>
      </c>
      <c r="D194" s="43" t="str">
        <f>IF(LEFT(VLOOKUP($A194,Infrastructure!$A$13:$E$74,5,0),21)='Auto Responses'!$A$73,'Auto Responses'!$A$74,VLOOKUP($A194,Infrastructure!$A$13:$E$74,4,0))&amp;""</f>
        <v/>
      </c>
      <c r="E194" s="214"/>
      <c r="F194" s="39" t="str">
        <f>VLOOKUP($A194,Questions!$A$2:$W$333,20,0)&amp;""</f>
        <v>Yes</v>
      </c>
      <c r="G194" s="204"/>
      <c r="H194" s="60" t="str">
        <f>VLOOKUP($A194,Questions!$A$2:$W$333,22,0)&amp;""</f>
        <v>Standard Importance</v>
      </c>
      <c r="I194" s="204"/>
      <c r="J194" s="65" t="b">
        <v>0</v>
      </c>
      <c r="K194" s="1"/>
    </row>
    <row r="195" spans="1:11" s="38" customFormat="1" ht="48" customHeight="1">
      <c r="A195" s="25" t="str">
        <f>Infrastructure!$A$44</f>
        <v>DCTR-10</v>
      </c>
      <c r="B195" s="27" t="str">
        <f>VLOOKUP($A195,Infrastructure!$A$13:$E$74,2,0)&amp;""</f>
        <v>Are redundant power strategies tested?*</v>
      </c>
      <c r="C195" s="60" t="str">
        <f>VLOOKUP($A195,Infrastructure!$A$13:$E$74,3,0)&amp;""</f>
        <v>Yes</v>
      </c>
      <c r="D195" s="43" t="str">
        <f>IF(LEFT(VLOOKUP($A195,Infrastructure!$A$13:$E$74,5,0),21)='Auto Responses'!$A$73,'Auto Responses'!$A$74,VLOOKUP($A195,Infrastructure!$A$13:$E$74,4,0))&amp;""</f>
        <v/>
      </c>
      <c r="E195" s="214"/>
      <c r="F195" s="39" t="str">
        <f>VLOOKUP($A195,Questions!$A$2:$W$333,20,0)&amp;""</f>
        <v>Yes</v>
      </c>
      <c r="G195" s="204"/>
      <c r="H195" s="60" t="str">
        <f>VLOOKUP($A195,Questions!$A$2:$W$333,22,0)&amp;""</f>
        <v>Critical Importance</v>
      </c>
      <c r="I195" s="204"/>
      <c r="J195" s="65" t="b">
        <v>0</v>
      </c>
      <c r="K195" s="1"/>
    </row>
    <row r="196" spans="1:11" s="38" customFormat="1" ht="48" customHeight="1">
      <c r="A196" s="25" t="str">
        <f>Infrastructure!$A$45</f>
        <v>DCTR-11</v>
      </c>
      <c r="B196" s="27" t="str">
        <f>VLOOKUP($A196,Infrastructure!$A$13:$E$74,2,0)&amp;""</f>
        <v>Does the center where the data will reside have cooling and fire-suppression systems that are active and regularly tested?</v>
      </c>
      <c r="C196" s="60" t="str">
        <f>VLOOKUP($A196,Infrastructure!$A$13:$E$74,3,0)&amp;""</f>
        <v>Yes</v>
      </c>
      <c r="D196" s="43" t="str">
        <f>IF(LEFT(VLOOKUP($A196,Infrastructure!$A$13:$E$74,5,0),21)='Auto Responses'!$A$73,'Auto Responses'!$A$74,VLOOKUP($A196,Infrastructure!$A$13:$E$74,4,0))&amp;""</f>
        <v/>
      </c>
      <c r="E196" s="214"/>
      <c r="F196" s="39" t="str">
        <f>VLOOKUP($A196,Questions!$A$2:$W$333,20,0)&amp;""</f>
        <v>Yes</v>
      </c>
      <c r="G196" s="204"/>
      <c r="H196" s="60" t="str">
        <f>VLOOKUP($A196,Questions!$A$2:$W$333,22,0)&amp;""</f>
        <v>Standard Importance</v>
      </c>
      <c r="I196" s="204"/>
      <c r="J196" s="65" t="b">
        <v>0</v>
      </c>
      <c r="K196" s="1"/>
    </row>
    <row r="197" spans="1:11" s="38" customFormat="1" ht="48" customHeight="1">
      <c r="A197" s="25" t="str">
        <f>Infrastructure!$A$46</f>
        <v>DCTR-12</v>
      </c>
      <c r="B197" s="27" t="str">
        <f>VLOOKUP($A197,Infrastructure!$A$13:$E$74,2,0)&amp;""</f>
        <v>Do you have Internet Service Provider (ISP) redundancy?</v>
      </c>
      <c r="C197" s="60" t="str">
        <f>VLOOKUP($A197,Infrastructure!$A$13:$E$74,3,0)&amp;""</f>
        <v>Yes</v>
      </c>
      <c r="D197" s="43" t="str">
        <f>IF(LEFT(VLOOKUP($A197,Infrastructure!$A$13:$E$74,5,0),21)='Auto Responses'!$A$73,'Auto Responses'!$A$74,VLOOKUP($A197,Infrastructure!$A$13:$E$74,4,0))&amp;""</f>
        <v/>
      </c>
      <c r="E197" s="214"/>
      <c r="F197" s="39" t="str">
        <f>VLOOKUP($A197,Questions!$A$2:$W$333,20,0)&amp;""</f>
        <v>Yes</v>
      </c>
      <c r="G197" s="204"/>
      <c r="H197" s="60" t="str">
        <f>VLOOKUP($A197,Questions!$A$2:$W$333,22,0)&amp;""</f>
        <v>Standard Importance</v>
      </c>
      <c r="I197" s="204"/>
      <c r="J197" s="65" t="b">
        <v>0</v>
      </c>
      <c r="K197" s="1"/>
    </row>
    <row r="198" spans="1:11" s="38" customFormat="1" ht="48" customHeight="1">
      <c r="A198" s="25" t="str">
        <f>Infrastructure!$A$47</f>
        <v>DCTR-13</v>
      </c>
      <c r="B198" s="27" t="str">
        <f>VLOOKUP($A198,Infrastructure!$A$13:$E$74,2,0)&amp;""</f>
        <v>Does every data center where the institution's data will reside have multiple telephone company or network provider entrances to the facility?</v>
      </c>
      <c r="C198" s="60" t="str">
        <f>VLOOKUP($A198,Infrastructure!$A$13:$E$74,3,0)&amp;""</f>
        <v>Yes</v>
      </c>
      <c r="D198" s="43" t="str">
        <f>IF(LEFT(VLOOKUP($A198,Infrastructure!$A$13:$E$74,5,0),21)='Auto Responses'!$A$73,'Auto Responses'!$A$74,VLOOKUP($A198,Infrastructure!$A$13:$E$74,4,0))&amp;""</f>
        <v/>
      </c>
      <c r="E198" s="214"/>
      <c r="F198" s="39" t="str">
        <f>VLOOKUP($A198,Questions!$A$2:$W$333,20,0)&amp;""</f>
        <v>Yes</v>
      </c>
      <c r="G198" s="204"/>
      <c r="H198" s="60" t="str">
        <f>VLOOKUP($A198,Questions!$A$2:$W$333,22,0)&amp;""</f>
        <v>Standard Importance</v>
      </c>
      <c r="I198" s="204"/>
      <c r="J198" s="65" t="b">
        <v>0</v>
      </c>
      <c r="K198" s="1"/>
    </row>
    <row r="199" spans="1:11" s="38" customFormat="1" ht="48" customHeight="1">
      <c r="A199" s="25" t="str">
        <f>Infrastructure!$A$48</f>
        <v>DCTR-14</v>
      </c>
      <c r="B199" s="27" t="str">
        <f>VLOOKUP($A199,Infrastructure!$A$13:$E$74,2,0)&amp;""</f>
        <v>Do you require multifactor authentication for all administrative accounts in your environment?</v>
      </c>
      <c r="C199" s="60" t="str">
        <f>VLOOKUP($A199,Infrastructure!$A$13:$E$74,3,0)&amp;""</f>
        <v>Yes</v>
      </c>
      <c r="D199" s="43" t="str">
        <f>IF(LEFT(VLOOKUP($A199,Infrastructure!$A$13:$E$74,5,0),21)='Auto Responses'!$A$73,'Auto Responses'!$A$74,VLOOKUP($A199,Infrastructure!$A$13:$E$74,4,0))&amp;""</f>
        <v>Multifactor authentication (MFA) is supported and can be enforced for administrative accounts. While email authentication is currently used, the system allows enabling TOTP-based MFA and supports secure login via SSO and social providers with optional MFA enforcement.</v>
      </c>
      <c r="E199" s="214"/>
      <c r="F199" s="39" t="str">
        <f>VLOOKUP($A199,Questions!$A$2:$W$333,20,0)&amp;""</f>
        <v>Yes</v>
      </c>
      <c r="G199" s="204"/>
      <c r="H199" s="60" t="str">
        <f>VLOOKUP($A199,Questions!$A$2:$W$333,22,0)&amp;""</f>
        <v>Standard Importance</v>
      </c>
      <c r="I199" s="204"/>
      <c r="J199" s="65" t="b">
        <v>0</v>
      </c>
      <c r="K199" s="1"/>
    </row>
    <row r="200" spans="1:11" s="38" customFormat="1" ht="48" customHeight="1">
      <c r="A200" s="25" t="str">
        <f>Infrastructure!$A$49</f>
        <v>DCTR-15</v>
      </c>
      <c r="B200" s="27" t="str">
        <f>VLOOKUP($A200,Infrastructure!$A$13:$E$74,2,0)&amp;""</f>
        <v>Are you using your cloud provider's available hardening tools or pre-hardened images?</v>
      </c>
      <c r="C200" s="60" t="str">
        <f>VLOOKUP($A200,Infrastructure!$A$13:$E$74,3,0)&amp;""</f>
        <v>Yes</v>
      </c>
      <c r="D200" s="43" t="str">
        <f>IF(LEFT(VLOOKUP($A200,Infrastructure!$A$13:$E$74,5,0),21)='Auto Responses'!$A$73,'Auto Responses'!$A$74,VLOOKUP($A200,Infrastructure!$A$13:$E$74,4,0))&amp;""</f>
        <v/>
      </c>
      <c r="E200" s="214"/>
      <c r="F200" s="39" t="str">
        <f>VLOOKUP($A200,Questions!$A$2:$W$333,20,0)&amp;""</f>
        <v>Yes</v>
      </c>
      <c r="G200" s="204"/>
      <c r="H200" s="60" t="str">
        <f>VLOOKUP($A200,Questions!$A$2:$W$333,22,0)&amp;""</f>
        <v>Standard Importance</v>
      </c>
      <c r="I200" s="204"/>
      <c r="J200" s="65" t="b">
        <v>0</v>
      </c>
      <c r="K200" s="1"/>
    </row>
    <row r="201" spans="1:11" s="38" customFormat="1" ht="48" customHeight="1">
      <c r="A201" s="25" t="str">
        <f>Infrastructure!$A$50</f>
        <v>DCTR-16</v>
      </c>
      <c r="B201" s="27" t="str">
        <f>VLOOKUP($A201,Infrastructure!$A$13:$E$74,2,0)&amp;""</f>
        <v>Does your cloud solution provider have access to your encryption keys?</v>
      </c>
      <c r="C201" s="60" t="str">
        <f>VLOOKUP($A201,Infrastructure!$A$13:$E$74,3,0)&amp;""</f>
        <v>No</v>
      </c>
      <c r="D201" s="43" t="str">
        <f>IF(LEFT(VLOOKUP($A201,Infrastructure!$A$13:$E$74,5,0),21)='Auto Responses'!$A$73,'Auto Responses'!$A$74,VLOOKUP($A201,Infrastructure!$A$13:$E$74,4,0))&amp;""</f>
        <v/>
      </c>
      <c r="E201" s="214"/>
      <c r="F201" s="39" t="str">
        <f>VLOOKUP($A201,Questions!$A$2:$W$333,20,0)&amp;""</f>
        <v>No</v>
      </c>
      <c r="G201" s="204"/>
      <c r="H201" s="60" t="str">
        <f>VLOOKUP($A201,Questions!$A$2:$W$333,22,0)&amp;""</f>
        <v>Standard Importance</v>
      </c>
      <c r="I201" s="204"/>
      <c r="J201" s="65" t="b">
        <v>0</v>
      </c>
      <c r="K201" s="1"/>
    </row>
    <row r="202" spans="1:11" s="1" customFormat="1" ht="37.35" customHeight="1">
      <c r="A202" s="80" t="str">
        <f>VLOOKUP(LEFT($A203,4),'Auto Responses'!$N$4:$O$38,2,0)&amp;""</f>
        <v xml:space="preserve"> Firewalls, IDS, IPS, and Networking</v>
      </c>
      <c r="B202" s="30"/>
      <c r="C202" s="40"/>
      <c r="D202" s="40"/>
      <c r="E202" s="148" t="s">
        <v>552</v>
      </c>
      <c r="F202" s="40"/>
      <c r="G202" s="40"/>
      <c r="H202" s="40"/>
      <c r="I202" s="40"/>
      <c r="J202" s="40"/>
    </row>
    <row r="203" spans="1:11" s="38" customFormat="1" ht="48" customHeight="1">
      <c r="A203" s="25" t="str">
        <f>Infrastructure!$A$52</f>
        <v>FIDP-01</v>
      </c>
      <c r="B203" s="27" t="str">
        <f>VLOOKUP($A203,Infrastructure!$A$13:$E$74,2,0)&amp;""</f>
        <v>Are you utilizing a stateful packet inspection (SPI) firewall?*</v>
      </c>
      <c r="C203" s="60" t="str">
        <f>VLOOKUP($A203,Infrastructure!$A$13:$E$74,3,0)&amp;""</f>
        <v>Yes</v>
      </c>
      <c r="D203" s="43" t="e">
        <f>IF(LEFT(VLOOKUP($A203,Infrastructure!$A$13:$E$74,5,0),21)='Auto Responses'!$A$73,'Auto Responses'!$A$74,VLOOKUP($A203,Infrastructure!$A$13:$E$74,4,0))&amp;""</f>
        <v>#REF!</v>
      </c>
      <c r="E203" s="214"/>
      <c r="F203" s="39" t="str">
        <f>VLOOKUP($A203,Questions!$A$2:$W$333,20,0)&amp;""</f>
        <v>Yes</v>
      </c>
      <c r="G203" s="204"/>
      <c r="H203" s="60" t="str">
        <f>VLOOKUP($A203,Questions!$A$2:$W$333,22,0)&amp;""</f>
        <v>Critical Importance</v>
      </c>
      <c r="I203" s="204"/>
      <c r="J203" s="65" t="b">
        <v>0</v>
      </c>
      <c r="K203" s="1"/>
    </row>
    <row r="204" spans="1:11" s="38" customFormat="1" ht="48" customHeight="1">
      <c r="A204" s="25" t="str">
        <f>Infrastructure!$A$53</f>
        <v>FIDP-02</v>
      </c>
      <c r="B204" s="27" t="str">
        <f>VLOOKUP($A204,Infrastructure!$A$13:$E$74,2,0)&amp;""</f>
        <v>Do you have a documented policy for firewall change requests?*</v>
      </c>
      <c r="C204" s="60" t="str">
        <f>VLOOKUP($A204,Infrastructure!$A$13:$E$74,3,0)&amp;""</f>
        <v>Yes</v>
      </c>
      <c r="D204" s="43" t="str">
        <f>IF(LEFT(VLOOKUP($A204,Infrastructure!$A$13:$E$74,5,0),21)='Auto Responses'!$A$73,'Auto Responses'!$A$74,VLOOKUP($A204,Infrastructure!$A$13:$E$74,4,0))&amp;""</f>
        <v/>
      </c>
      <c r="E204" s="214"/>
      <c r="F204" s="39" t="str">
        <f>VLOOKUP($A204,Questions!$A$2:$W$333,20,0)&amp;""</f>
        <v>Yes</v>
      </c>
      <c r="G204" s="204"/>
      <c r="H204" s="60" t="str">
        <f>VLOOKUP($A204,Questions!$A$2:$W$333,22,0)&amp;""</f>
        <v>Critical Importance</v>
      </c>
      <c r="I204" s="204"/>
      <c r="J204" s="65" t="b">
        <v>0</v>
      </c>
      <c r="K204" s="1"/>
    </row>
    <row r="205" spans="1:11" s="38" customFormat="1" ht="48" customHeight="1">
      <c r="A205" s="25" t="str">
        <f>Infrastructure!$A$54</f>
        <v>FIDP-03</v>
      </c>
      <c r="B205" s="27" t="str">
        <f>VLOOKUP($A205,Infrastructure!$A$13:$E$74,2,0)&amp;""</f>
        <v>Have you implemented an intrusion detection system (network-based)?*</v>
      </c>
      <c r="C205" s="60" t="str">
        <f>VLOOKUP($A205,Infrastructure!$A$13:$E$74,3,0)&amp;""</f>
        <v>Yes</v>
      </c>
      <c r="D205" s="43" t="str">
        <f>IF(LEFT(VLOOKUP($A205,Infrastructure!$A$13:$E$74,5,0),21)='Auto Responses'!$A$73,'Auto Responses'!$A$74,VLOOKUP($A205,Infrastructure!$A$13:$E$74,4,0))&amp;""</f>
        <v/>
      </c>
      <c r="E205" s="214"/>
      <c r="F205" s="39" t="str">
        <f>VLOOKUP($A205,Questions!$A$2:$W$333,20,0)&amp;""</f>
        <v>Yes</v>
      </c>
      <c r="G205" s="204"/>
      <c r="H205" s="60" t="str">
        <f>VLOOKUP($A205,Questions!$A$2:$W$333,22,0)&amp;""</f>
        <v>Critical Importance</v>
      </c>
      <c r="I205" s="204"/>
      <c r="J205" s="65" t="b">
        <v>0</v>
      </c>
      <c r="K205" s="1"/>
    </row>
    <row r="206" spans="1:11" s="38" customFormat="1" ht="48" customHeight="1">
      <c r="A206" s="25" t="str">
        <f>Infrastructure!$A$55</f>
        <v>FIDP-04</v>
      </c>
      <c r="B206" s="27" t="str">
        <f>VLOOKUP($A206,Infrastructure!$A$13:$E$74,2,0)&amp;""</f>
        <v>Do you employ host-based intrusion detection?*</v>
      </c>
      <c r="C206" s="60" t="str">
        <f>VLOOKUP($A206,Infrastructure!$A$13:$E$74,3,0)&amp;""</f>
        <v>Yes</v>
      </c>
      <c r="D206" s="43" t="str">
        <f>IF(LEFT(VLOOKUP($A206,Infrastructure!$A$13:$E$74,5,0),21)='Auto Responses'!$A$73,'Auto Responses'!$A$74,VLOOKUP($A206,Infrastructure!$A$13:$E$74,4,0))&amp;""</f>
        <v/>
      </c>
      <c r="E206" s="214"/>
      <c r="F206" s="39" t="str">
        <f>VLOOKUP($A206,Questions!$A$2:$W$333,20,0)&amp;""</f>
        <v>Yes</v>
      </c>
      <c r="G206" s="204"/>
      <c r="H206" s="60" t="str">
        <f>VLOOKUP($A206,Questions!$A$2:$W$333,22,0)&amp;""</f>
        <v>Critical Importance</v>
      </c>
      <c r="I206" s="204"/>
      <c r="J206" s="65" t="b">
        <v>0</v>
      </c>
      <c r="K206" s="1"/>
    </row>
    <row r="207" spans="1:11" s="38" customFormat="1" ht="48" customHeight="1">
      <c r="A207" s="25" t="str">
        <f>Infrastructure!$A$56</f>
        <v>FIDP-05</v>
      </c>
      <c r="B207" s="27" t="str">
        <f>VLOOKUP($A207,Infrastructure!$A$13:$E$74,2,0)&amp;""</f>
        <v>Are audit logs available for all changes to the network, firewall, IDS, and IPS systems?*</v>
      </c>
      <c r="C207" s="60" t="str">
        <f>VLOOKUP($A207,Infrastructure!$A$13:$E$74,3,0)&amp;""</f>
        <v>Yes</v>
      </c>
      <c r="D207" s="43" t="str">
        <f>IF(LEFT(VLOOKUP($A207,Infrastructure!$A$13:$E$74,5,0),21)='Auto Responses'!$A$73,'Auto Responses'!$A$74,VLOOKUP($A207,Infrastructure!$A$13:$E$74,4,0))&amp;""</f>
        <v/>
      </c>
      <c r="E207" s="214"/>
      <c r="F207" s="39" t="str">
        <f>VLOOKUP($A207,Questions!$A$2:$W$333,20,0)&amp;""</f>
        <v>Yes</v>
      </c>
      <c r="G207" s="204"/>
      <c r="H207" s="60" t="str">
        <f>VLOOKUP($A207,Questions!$A$2:$W$333,22,0)&amp;""</f>
        <v>Critical Importance</v>
      </c>
      <c r="I207" s="204"/>
      <c r="J207" s="65" t="b">
        <v>0</v>
      </c>
      <c r="K207" s="1"/>
    </row>
    <row r="208" spans="1:11" s="38" customFormat="1" ht="48" customHeight="1">
      <c r="A208" s="25" t="str">
        <f>Infrastructure!$A$57</f>
        <v>FIDP-06</v>
      </c>
      <c r="B208" s="27" t="str">
        <f>VLOOKUP($A208,Infrastructure!$A$13:$E$74,2,0)&amp;""</f>
        <v>Is authority for firewall change approval documented? Please list approver names or titles in Additional Info.</v>
      </c>
      <c r="C208" s="60" t="str">
        <f>VLOOKUP($A208,Infrastructure!$A$13:$E$74,3,0)&amp;""</f>
        <v>Yes</v>
      </c>
      <c r="D208" s="43" t="str">
        <f>IF(LEFT(VLOOKUP($A208,Infrastructure!$A$13:$E$74,5,0),21)='Auto Responses'!$A$73,'Auto Responses'!$A$74,VLOOKUP($A208,Infrastructure!$A$13:$E$74,4,0))&amp;""</f>
        <v>Risk committee discussion with decision entered on JIRA ticket for either the president or vice president of the company to approve.</v>
      </c>
      <c r="E208" s="214"/>
      <c r="F208" s="39" t="str">
        <f>VLOOKUP($A208,Questions!$A$2:$W$333,20,0)&amp;""</f>
        <v>Yes</v>
      </c>
      <c r="G208" s="204"/>
      <c r="H208" s="60" t="str">
        <f>VLOOKUP($A208,Questions!$A$2:$W$333,22,0)&amp;""</f>
        <v>Standard Importance</v>
      </c>
      <c r="I208" s="204"/>
      <c r="J208" s="65" t="b">
        <v>0</v>
      </c>
      <c r="K208" s="1"/>
    </row>
    <row r="209" spans="1:11" s="38" customFormat="1" ht="48" customHeight="1">
      <c r="A209" s="25" t="str">
        <f>Infrastructure!$A$58</f>
        <v>FIDP-07</v>
      </c>
      <c r="B209" s="27" t="str">
        <f>VLOOKUP($A209,Infrastructure!$A$13:$E$74,2,0)&amp;""</f>
        <v>Have you implemented an intrusion prevention system (network-based)?</v>
      </c>
      <c r="C209" s="60" t="str">
        <f>VLOOKUP($A209,Infrastructure!$A$13:$E$74,3,0)&amp;""</f>
        <v>Yes</v>
      </c>
      <c r="D209" s="43" t="str">
        <f>IF(LEFT(VLOOKUP($A209,Infrastructure!$A$13:$E$74,5,0),21)='Auto Responses'!$A$73,'Auto Responses'!$A$74,VLOOKUP($A209,Infrastructure!$A$13:$E$74,4,0))&amp;""</f>
        <v/>
      </c>
      <c r="E209" s="214"/>
      <c r="F209" s="39" t="str">
        <f>VLOOKUP($A209,Questions!$A$2:$W$333,20,0)&amp;""</f>
        <v>Yes</v>
      </c>
      <c r="G209" s="204"/>
      <c r="H209" s="60" t="str">
        <f>VLOOKUP($A209,Questions!$A$2:$W$333,22,0)&amp;""</f>
        <v>Standard Importance</v>
      </c>
      <c r="I209" s="204"/>
      <c r="J209" s="65" t="b">
        <v>0</v>
      </c>
      <c r="K209" s="1"/>
    </row>
    <row r="210" spans="1:11" s="38" customFormat="1" ht="48" customHeight="1">
      <c r="A210" s="25" t="str">
        <f>Infrastructure!$A$59</f>
        <v>FIDP-08</v>
      </c>
      <c r="B210" s="27" t="str">
        <f>VLOOKUP($A210,Infrastructure!$A$13:$E$74,2,0)&amp;""</f>
        <v>Do you employ host-based intrusion prevention?</v>
      </c>
      <c r="C210" s="60" t="str">
        <f>VLOOKUP($A210,Infrastructure!$A$13:$E$74,3,0)&amp;""</f>
        <v>Yes</v>
      </c>
      <c r="D210" s="43" t="str">
        <f>IF(LEFT(VLOOKUP($A210,Infrastructure!$A$13:$E$74,5,0),21)='Auto Responses'!$A$73,'Auto Responses'!$A$74,VLOOKUP($A210,Infrastructure!$A$13:$E$74,4,0))&amp;""</f>
        <v/>
      </c>
      <c r="E210" s="214"/>
      <c r="F210" s="39" t="str">
        <f>VLOOKUP($A210,Questions!$A$2:$W$333,20,0)&amp;""</f>
        <v>Yes</v>
      </c>
      <c r="G210" s="204"/>
      <c r="H210" s="60" t="str">
        <f>VLOOKUP($A210,Questions!$A$2:$W$333,22,0)&amp;""</f>
        <v>Standard Importance</v>
      </c>
      <c r="I210" s="204"/>
      <c r="J210" s="65" t="b">
        <v>0</v>
      </c>
      <c r="K210" s="1"/>
    </row>
    <row r="211" spans="1:11" s="38" customFormat="1" ht="48" customHeight="1">
      <c r="A211" s="25" t="str">
        <f>Infrastructure!$A$60</f>
        <v>FIDP-09</v>
      </c>
      <c r="B211" s="27" t="str">
        <f>VLOOKUP($A211,Infrastructure!$A$13:$E$74,2,0)&amp;""</f>
        <v>Are you employing any next-generation persistent threat (NGPT) monitoring?</v>
      </c>
      <c r="C211" s="60" t="str">
        <f>VLOOKUP($A211,Infrastructure!$A$13:$E$74,3,0)&amp;""</f>
        <v>No</v>
      </c>
      <c r="D211" s="43" t="str">
        <f>IF(LEFT(VLOOKUP($A211,Infrastructure!$A$13:$E$74,5,0),21)='Auto Responses'!$A$73,'Auto Responses'!$A$74,VLOOKUP($A211,Infrastructure!$A$13:$E$74,4,0))&amp;""</f>
        <v/>
      </c>
      <c r="E211" s="214"/>
      <c r="F211" s="39" t="str">
        <f>VLOOKUP($A211,Questions!$A$2:$W$333,20,0)&amp;""</f>
        <v>Yes</v>
      </c>
      <c r="G211" s="204"/>
      <c r="H211" s="60" t="str">
        <f>VLOOKUP($A211,Questions!$A$2:$W$333,22,0)&amp;""</f>
        <v>Standard Importance</v>
      </c>
      <c r="I211" s="204"/>
      <c r="J211" s="65" t="b">
        <v>0</v>
      </c>
      <c r="K211" s="1"/>
    </row>
    <row r="212" spans="1:11" s="38" customFormat="1" ht="48" customHeight="1">
      <c r="A212" s="25" t="str">
        <f>Infrastructure!$A$61</f>
        <v>FIDP-10</v>
      </c>
      <c r="B212" s="27" t="str">
        <f>VLOOKUP($A212,Infrastructure!$A$13:$E$74,2,0)&amp;""</f>
        <v>Is intrusion monitoring performed internally or by a third-party service?</v>
      </c>
      <c r="C212" s="60" t="str">
        <f>VLOOKUP($A212,Infrastructure!$A$13:$E$74,3,0)&amp;""</f>
        <v>Yes</v>
      </c>
      <c r="D212" s="43" t="str">
        <f>IF(LEFT(VLOOKUP($A212,Infrastructure!$A$13:$E$74,5,0),21)='Auto Responses'!$A$73,'Auto Responses'!$A$74,VLOOKUP($A212,Infrastructure!$A$13:$E$74,4,0))&amp;""</f>
        <v/>
      </c>
      <c r="E212" s="214"/>
      <c r="F212" s="39" t="str">
        <f>VLOOKUP($A212,Questions!$A$2:$W$333,20,0)&amp;""</f>
        <v>Yes</v>
      </c>
      <c r="G212" s="204"/>
      <c r="H212" s="60" t="str">
        <f>VLOOKUP($A212,Questions!$A$2:$W$333,22,0)&amp;""</f>
        <v>Standard Importance</v>
      </c>
      <c r="I212" s="204"/>
      <c r="J212" s="65" t="b">
        <v>0</v>
      </c>
      <c r="K212" s="1"/>
    </row>
    <row r="213" spans="1:11" s="38" customFormat="1" ht="48" customHeight="1">
      <c r="A213" s="25" t="str">
        <f>Infrastructure!$A$62</f>
        <v>FIDP-11</v>
      </c>
      <c r="B213" s="27" t="str">
        <f>VLOOKUP($A213,Infrastructure!$A$13:$E$74,2,0)&amp;""</f>
        <v>Do you monitor for intrusions on a 24 x 7 x 365 basis?</v>
      </c>
      <c r="C213" s="60" t="str">
        <f>VLOOKUP($A213,Infrastructure!$A$13:$E$74,3,0)&amp;""</f>
        <v>Yes</v>
      </c>
      <c r="D213" s="43" t="str">
        <f>IF(LEFT(VLOOKUP($A213,Infrastructure!$A$13:$E$74,5,0),21)='Auto Responses'!$A$73,'Auto Responses'!$A$74,VLOOKUP($A213,Infrastructure!$A$13:$E$74,4,0))&amp;""</f>
        <v/>
      </c>
      <c r="E213" s="214"/>
      <c r="F213" s="39" t="str">
        <f>VLOOKUP($A213,Questions!$A$2:$W$333,20,0)&amp;""</f>
        <v>Yes</v>
      </c>
      <c r="G213" s="204"/>
      <c r="H213" s="60" t="str">
        <f>VLOOKUP($A213,Questions!$A$2:$W$333,22,0)&amp;""</f>
        <v>Minor Importance</v>
      </c>
      <c r="I213" s="204"/>
      <c r="J213" s="65" t="b">
        <v>0</v>
      </c>
      <c r="K213" s="1"/>
    </row>
    <row r="214" spans="1:11" s="1" customFormat="1" ht="37.35" customHeight="1">
      <c r="A214" s="80" t="str">
        <f>VLOOKUP(LEFT($A215,4),'Auto Responses'!$N$4:$O$38,2,0)&amp;""</f>
        <v xml:space="preserve"> Incident Handling</v>
      </c>
      <c r="B214" s="30"/>
      <c r="C214" s="40"/>
      <c r="D214" s="40"/>
      <c r="E214" s="148" t="s">
        <v>552</v>
      </c>
      <c r="F214" s="40"/>
      <c r="G214" s="40"/>
      <c r="H214" s="40"/>
      <c r="I214" s="40"/>
      <c r="J214" s="40"/>
    </row>
    <row r="215" spans="1:11" s="38" customFormat="1" ht="48" customHeight="1">
      <c r="A215" s="25" t="str">
        <f>Infrastructure!$A$64</f>
        <v>HFIH-01</v>
      </c>
      <c r="B215" s="27" t="str">
        <f>VLOOKUP($A215,Infrastructure!$A$13:$E$74,2,0)&amp;""</f>
        <v>Do you have a formal incident response plan?</v>
      </c>
      <c r="C215" s="60" t="str">
        <f>VLOOKUP($A215,Infrastructure!$A$13:$E$74,3,0)&amp;""</f>
        <v>Yes</v>
      </c>
      <c r="D215" s="43" t="str">
        <f>IF(LEFT(VLOOKUP($A215,Infrastructure!$A$13:$E$74,5,0),21)='Auto Responses'!$A$73,'Auto Responses'!$A$74,VLOOKUP($A215,Infrastructure!$A$13:$E$74,4,0))&amp;""</f>
        <v/>
      </c>
      <c r="E215" s="214"/>
      <c r="F215" s="39" t="str">
        <f>VLOOKUP($A215,Questions!$A$2:$W$333,20,0)&amp;""</f>
        <v>Yes</v>
      </c>
      <c r="G215" s="204"/>
      <c r="H215" s="60" t="str">
        <f>VLOOKUP($A215,Questions!$A$2:$W$333,22,0)&amp;""</f>
        <v>Standard Importance</v>
      </c>
      <c r="I215" s="204"/>
      <c r="J215" s="65" t="b">
        <v>0</v>
      </c>
      <c r="K215" s="1"/>
    </row>
    <row r="216" spans="1:11" s="38" customFormat="1" ht="48" customHeight="1">
      <c r="A216" s="25" t="str">
        <f>Infrastructure!$A$65</f>
        <v>HFIH-02</v>
      </c>
      <c r="B216" s="27" t="str">
        <f>VLOOKUP($A216,Infrastructure!$A$13:$E$74,2,0)&amp;""</f>
        <v>Do you either have an internal incident response team or retain an external team?</v>
      </c>
      <c r="C216" s="60" t="str">
        <f>VLOOKUP($A216,Infrastructure!$A$13:$E$74,3,0)&amp;""</f>
        <v>Yes</v>
      </c>
      <c r="D216" s="43" t="str">
        <f>IF(LEFT(VLOOKUP($A216,Infrastructure!$A$13:$E$74,5,0),21)='Auto Responses'!$A$73,'Auto Responses'!$A$74,VLOOKUP($A216,Infrastructure!$A$13:$E$74,4,0))&amp;""</f>
        <v/>
      </c>
      <c r="E216" s="214"/>
      <c r="F216" s="39" t="str">
        <f>VLOOKUP($A216,Questions!$A$2:$W$333,20,0)&amp;""</f>
        <v>Yes</v>
      </c>
      <c r="G216" s="204"/>
      <c r="H216" s="60" t="str">
        <f>VLOOKUP($A216,Questions!$A$2:$W$333,22,0)&amp;""</f>
        <v>Minor Importance</v>
      </c>
      <c r="I216" s="204"/>
      <c r="J216" s="65" t="b">
        <v>0</v>
      </c>
      <c r="K216" s="1"/>
    </row>
    <row r="217" spans="1:11" s="38" customFormat="1" ht="48" customHeight="1">
      <c r="A217" s="25" t="str">
        <f>Infrastructure!$A$66</f>
        <v>HFIH-03</v>
      </c>
      <c r="B217" s="27" t="str">
        <f>VLOOKUP($A217,Infrastructure!$A$13:$E$74,2,0)&amp;""</f>
        <v>Do you have the capability to respond to incidents on a 24 x 7 x 365 basis?</v>
      </c>
      <c r="C217" s="60" t="str">
        <f>VLOOKUP($A217,Infrastructure!$A$13:$E$74,3,0)&amp;""</f>
        <v>Yes</v>
      </c>
      <c r="D217" s="43" t="str">
        <f>IF(LEFT(VLOOKUP($A217,Infrastructure!$A$13:$E$74,5,0),21)='Auto Responses'!$A$73,'Auto Responses'!$A$74,VLOOKUP($A217,Infrastructure!$A$13:$E$74,4,0))&amp;""</f>
        <v/>
      </c>
      <c r="E217" s="214"/>
      <c r="F217" s="39" t="str">
        <f>VLOOKUP($A217,Questions!$A$2:$W$333,20,0)&amp;""</f>
        <v>Yes</v>
      </c>
      <c r="G217" s="204"/>
      <c r="H217" s="60" t="str">
        <f>VLOOKUP($A217,Questions!$A$2:$W$333,22,0)&amp;""</f>
        <v>Minor Importance</v>
      </c>
      <c r="I217" s="204"/>
      <c r="J217" s="65" t="b">
        <v>0</v>
      </c>
      <c r="K217" s="1"/>
    </row>
    <row r="218" spans="1:11" s="38" customFormat="1" ht="48" customHeight="1">
      <c r="A218" s="25" t="str">
        <f>Infrastructure!$A$67</f>
        <v>HFIH-04</v>
      </c>
      <c r="B218" s="27" t="str">
        <f>VLOOKUP($A218,Infrastructure!$A$13:$E$74,2,0)&amp;""</f>
        <v>Do you carry cyber-risk insurance to protect against unforeseen service outages, data that is lost or stolen, and security incidents?</v>
      </c>
      <c r="C218" s="60" t="str">
        <f>VLOOKUP($A218,Infrastructure!$A$13:$E$74,3,0)&amp;""</f>
        <v>Yes</v>
      </c>
      <c r="D218" s="43" t="str">
        <f>IF(LEFT(VLOOKUP($A218,Infrastructure!$A$13:$E$74,5,0),21)='Auto Responses'!$A$73,'Auto Responses'!$A$74,VLOOKUP($A218,Infrastructure!$A$13:$E$74,4,0))&amp;""</f>
        <v/>
      </c>
      <c r="E218" s="214"/>
      <c r="F218" s="39" t="str">
        <f>VLOOKUP($A218,Questions!$A$2:$W$333,20,0)&amp;""</f>
        <v>Yes</v>
      </c>
      <c r="G218" s="204"/>
      <c r="H218" s="60" t="str">
        <f>VLOOKUP($A218,Questions!$A$2:$W$333,22,0)&amp;""</f>
        <v>Minor Importance</v>
      </c>
      <c r="I218" s="204"/>
      <c r="J218" s="65" t="b">
        <v>0</v>
      </c>
      <c r="K218" s="1"/>
    </row>
    <row r="219" spans="1:11" s="1" customFormat="1" ht="37.35" customHeight="1">
      <c r="A219" s="80" t="str">
        <f>VLOOKUP(LEFT($A220,4),'Auto Responses'!$N$4:$O$38,2,0)&amp;""</f>
        <v xml:space="preserve"> Vulnerability Management</v>
      </c>
      <c r="B219" s="30"/>
      <c r="C219" s="40"/>
      <c r="D219" s="40"/>
      <c r="E219" s="148" t="s">
        <v>552</v>
      </c>
      <c r="F219" s="40"/>
      <c r="G219" s="40"/>
      <c r="H219" s="40"/>
      <c r="I219" s="40"/>
      <c r="J219" s="40"/>
    </row>
    <row r="220" spans="1:11" s="38" customFormat="1" ht="48" customHeight="1">
      <c r="A220" s="25" t="str">
        <f>Infrastructure!$A$69</f>
        <v>VULN-01</v>
      </c>
      <c r="B220" s="27" t="str">
        <f>VLOOKUP($A220,Infrastructure!$A$13:$E$74,2,0)&amp;""</f>
        <v>Are your systems and applications scanned with an authenticated user account for vulnerabilities (that are remediated) prior to new releases?*</v>
      </c>
      <c r="C220" s="60" t="str">
        <f>VLOOKUP($A220,Infrastructure!$A$13:$E$74,3,0)&amp;""</f>
        <v>Yes</v>
      </c>
      <c r="D220" s="43" t="str">
        <f>IF(LEFT(VLOOKUP($A220,Infrastructure!$A$13:$E$74,5,0),21)='Auto Responses'!$A$73,'Auto Responses'!$A$74,VLOOKUP($A220,Infrastructure!$A$13:$E$74,4,0))&amp;""</f>
        <v xml:space="preserve">Yes, we use tools like Snyk Scan and Acunetix to scan for vulnerabilities with each new release. Scans are performed with authenticated user credentials and the identified vulnerabilities are remediated based on Severity and Priority. </v>
      </c>
      <c r="E220" s="214"/>
      <c r="F220" s="39" t="str">
        <f>VLOOKUP($A220,Questions!$A$2:$W$333,20,0)&amp;""</f>
        <v>Yes</v>
      </c>
      <c r="G220" s="204"/>
      <c r="H220" s="60" t="str">
        <f>VLOOKUP($A220,Questions!$A$2:$W$333,22,0)&amp;""</f>
        <v>Critical Importance</v>
      </c>
      <c r="I220" s="204"/>
      <c r="J220" s="65" t="b">
        <v>0</v>
      </c>
      <c r="K220" s="1"/>
    </row>
    <row r="221" spans="1:11" s="38" customFormat="1" ht="48" customHeight="1">
      <c r="A221" s="25" t="str">
        <f>Infrastructure!$A$70</f>
        <v>VULN-02</v>
      </c>
      <c r="B221" s="27" t="str">
        <f>VLOOKUP($A221,Infrastructure!$A$13:$E$74,2,0)&amp;""</f>
        <v>Will you provide results of application and system vulnerability scans to the institution?*</v>
      </c>
      <c r="C221" s="60" t="str">
        <f>VLOOKUP($A221,Infrastructure!$A$13:$E$74,3,0)&amp;""</f>
        <v>Yes</v>
      </c>
      <c r="D221" s="43" t="str">
        <f>IF(LEFT(VLOOKUP($A221,Infrastructure!$A$13:$E$74,5,0),21)='Auto Responses'!$A$73,'Auto Responses'!$A$74,VLOOKUP($A221,Infrastructure!$A$13:$E$74,4,0))&amp;""</f>
        <v>Provided upon request</v>
      </c>
      <c r="E221" s="214"/>
      <c r="F221" s="39" t="str">
        <f>VLOOKUP($A221,Questions!$A$2:$W$333,20,0)&amp;""</f>
        <v>Yes</v>
      </c>
      <c r="G221" s="204"/>
      <c r="H221" s="60" t="str">
        <f>VLOOKUP($A221,Questions!$A$2:$W$333,22,0)&amp;""</f>
        <v>Critical Importance</v>
      </c>
      <c r="I221" s="204"/>
      <c r="J221" s="65" t="b">
        <v>0</v>
      </c>
      <c r="K221" s="1"/>
    </row>
    <row r="222" spans="1:11" s="38" customFormat="1" ht="48" customHeight="1">
      <c r="A222" s="25" t="str">
        <f>Infrastructure!$A$71</f>
        <v>VULN-03</v>
      </c>
      <c r="B222" s="27" t="str">
        <f>VLOOKUP($A222,Infrastructure!$A$13:$E$74,2,0)&amp;""</f>
        <v>Will you allow the institution to perform its own vulnerability testing and/or scanning of your systems and/or application, provided that testing is performed at a mutually agreed upon time and date?*</v>
      </c>
      <c r="C222" s="60" t="str">
        <f>VLOOKUP($A222,Infrastructure!$A$13:$E$74,3,0)&amp;""</f>
        <v>Yes</v>
      </c>
      <c r="D222" s="43" t="str">
        <f>IF(LEFT(VLOOKUP($A222,Infrastructure!$A$13:$E$74,5,0),21)='Auto Responses'!$A$73,'Auto Responses'!$A$74,VLOOKUP($A222,Infrastructure!$A$13:$E$74,4,0))&amp;""</f>
        <v/>
      </c>
      <c r="E222" s="214"/>
      <c r="F222" s="39" t="str">
        <f>VLOOKUP($A222,Questions!$A$2:$W$333,20,0)&amp;""</f>
        <v>Yes</v>
      </c>
      <c r="G222" s="204"/>
      <c r="H222" s="60" t="str">
        <f>VLOOKUP($A222,Questions!$A$2:$W$333,22,0)&amp;""</f>
        <v>Critical Importance</v>
      </c>
      <c r="I222" s="204"/>
      <c r="J222" s="65" t="b">
        <v>0</v>
      </c>
      <c r="K222" s="1"/>
    </row>
    <row r="223" spans="1:11" s="38" customFormat="1" ht="48" customHeight="1">
      <c r="A223" s="25" t="str">
        <f>Infrastructure!$A$72</f>
        <v>VULN-04</v>
      </c>
      <c r="B223" s="27" t="str">
        <f>VLOOKUP($A223,Infrastructure!$A$13:$E$74,2,0)&amp;""</f>
        <v>Have your systems and applications had a third-party security assessment completed in the last year?</v>
      </c>
      <c r="C223" s="60" t="str">
        <f>VLOOKUP($A223,Infrastructure!$A$13:$E$74,3,0)&amp;""</f>
        <v>Yes</v>
      </c>
      <c r="D223" s="43" t="str">
        <f>IF(LEFT(VLOOKUP($A223,Infrastructure!$A$13:$E$74,5,0),21)='Auto Responses'!$A$73,'Auto Responses'!$A$74,VLOOKUP($A223,Infrastructure!$A$13:$E$74,4,0))&amp;""</f>
        <v>Our third party monitoring firm conducts bi-monthy audits. We have not had a 3PAO in the last year but we have continuous monitoring.</v>
      </c>
      <c r="E223" s="214"/>
      <c r="F223" s="39" t="str">
        <f>VLOOKUP($A223,Questions!$A$2:$W$333,20,0)&amp;""</f>
        <v>Yes</v>
      </c>
      <c r="G223" s="204"/>
      <c r="H223" s="60" t="str">
        <f>VLOOKUP($A223,Questions!$A$2:$W$333,22,0)&amp;""</f>
        <v>Standard Importance</v>
      </c>
      <c r="I223" s="204"/>
      <c r="J223" s="65" t="b">
        <v>0</v>
      </c>
      <c r="K223" s="1"/>
    </row>
    <row r="224" spans="1:11" s="38" customFormat="1" ht="48" customHeight="1">
      <c r="A224" s="25" t="str">
        <f>Infrastructure!$A$73</f>
        <v>VULN-05</v>
      </c>
      <c r="B224" s="27" t="str">
        <f>VLOOKUP($A224,Infrastructure!$A$13:$E$74,2,0)&amp;""</f>
        <v>Do you regularly scan for common web application security vulnerabilities (e.g., SQL injection, XSS, XSRF, etc.)?</v>
      </c>
      <c r="C224" s="60" t="str">
        <f>VLOOKUP($A224,Infrastructure!$A$13:$E$74,3,0)&amp;""</f>
        <v>Yes</v>
      </c>
      <c r="D224" s="43" t="str">
        <f>IF(LEFT(VLOOKUP($A224,Infrastructure!$A$13:$E$74,5,0),21)='Auto Responses'!$A$73,'Auto Responses'!$A$74,VLOOKUP($A224,Infrastructure!$A$13:$E$74,4,0))&amp;""</f>
        <v/>
      </c>
      <c r="E224" s="214"/>
      <c r="F224" s="39" t="str">
        <f>VLOOKUP($A224,Questions!$A$2:$W$333,20,0)&amp;""</f>
        <v>Yes</v>
      </c>
      <c r="G224" s="204"/>
      <c r="H224" s="60" t="str">
        <f>VLOOKUP($A224,Questions!$A$2:$W$333,22,0)&amp;""</f>
        <v>Standard Importance</v>
      </c>
      <c r="I224" s="204"/>
      <c r="J224" s="65" t="b">
        <v>0</v>
      </c>
      <c r="K224" s="1"/>
    </row>
    <row r="225" spans="1:11" s="38" customFormat="1" ht="61.5" customHeight="1" thickBot="1">
      <c r="A225" s="25" t="str">
        <f>Infrastructure!$A$74</f>
        <v>VULN-06</v>
      </c>
      <c r="B225" s="27" t="str">
        <f>VLOOKUP($A225,Infrastructure!$A$13:$E$74,2,0)&amp;""</f>
        <v>Are your systems and applications regularly scanned externally for vulnerabilities?</v>
      </c>
      <c r="C225" s="60" t="str">
        <f>VLOOKUP($A225,Infrastructure!$A$13:$E$74,3,0)&amp;""</f>
        <v>Yes</v>
      </c>
      <c r="D225" s="43" t="str">
        <f>IF(LEFT(VLOOKUP($A225,Infrastructure!$A$13:$E$74,5,0),21)='Auto Responses'!$A$73,'Auto Responses'!$A$74,VLOOKUP($A225,Infrastructure!$A$13:$E$74,4,0))&amp;""</f>
        <v/>
      </c>
      <c r="E225" s="214"/>
      <c r="F225" s="63" t="str">
        <f>VLOOKUP($A225,Questions!$A$2:$W$333,20,0)&amp;""</f>
        <v>Yes</v>
      </c>
      <c r="G225" s="204"/>
      <c r="H225" s="64" t="str">
        <f>VLOOKUP($A225,Questions!$A$2:$W$333,22,0)&amp;""</f>
        <v>Minor Importance</v>
      </c>
      <c r="I225" s="204"/>
      <c r="J225" s="66" t="b">
        <v>0</v>
      </c>
      <c r="K225" s="1"/>
    </row>
    <row r="226" spans="1:11" s="1" customFormat="1" ht="37.35" customHeight="1">
      <c r="A226" s="80" t="str">
        <f>VLOOKUP(LEFT($A227,4),'Auto Responses'!$N$4:$O$38,2,0)&amp;""</f>
        <v xml:space="preserve"> IT Accessibility</v>
      </c>
      <c r="B226" s="30"/>
      <c r="C226" s="40"/>
      <c r="D226" s="40"/>
      <c r="E226" s="148" t="s">
        <v>552</v>
      </c>
      <c r="F226" s="40"/>
      <c r="G226" s="40"/>
      <c r="H226" s="40"/>
      <c r="I226" s="40"/>
      <c r="J226" s="40"/>
    </row>
    <row r="227" spans="1:11" s="38" customFormat="1" ht="48" customHeight="1">
      <c r="A227" s="25" t="str">
        <f>'IT Accessibility'!$A$20</f>
        <v>ITAC-01</v>
      </c>
      <c r="B227" s="27" t="str">
        <f>VLOOKUP($A227,'IT Accessibility'!$A$13:$E$37,2,0)&amp;""</f>
        <v>Solution Provider Accessibility Contact Name</v>
      </c>
      <c r="C227" s="328" t="str">
        <f>VLOOKUP($A227,'IT Accessibility'!$A$13:$E$37,3,0)&amp;""</f>
        <v>Mark Turner</v>
      </c>
      <c r="D227" s="329" t="str">
        <f>IF(LEFT(VLOOKUP($A227,'IT Accessibility'!$A$13:$E$37,5,0),21)='Auto Responses'!$A$73,'Auto Responses'!$A$74,VLOOKUP($A227,'IT Accessibility'!$A$13:$E$37,4,0))&amp;""</f>
        <v/>
      </c>
      <c r="E227" s="214"/>
      <c r="F227" s="39" t="str">
        <f>VLOOKUP($A227,Questions!$A$2:$W$333,20,0)&amp;""</f>
        <v/>
      </c>
      <c r="G227" s="204"/>
      <c r="H227" s="60" t="str">
        <f>VLOOKUP($A227,Questions!$A$2:$W$333,22,0)&amp;""</f>
        <v/>
      </c>
      <c r="I227" s="204"/>
      <c r="J227" s="65" t="b">
        <v>0</v>
      </c>
      <c r="K227" s="1"/>
    </row>
    <row r="228" spans="1:11" s="38" customFormat="1" ht="48" customHeight="1">
      <c r="A228" s="25" t="str">
        <f>'IT Accessibility'!$A$21</f>
        <v>ITAC-02</v>
      </c>
      <c r="B228" s="27" t="str">
        <f>VLOOKUP($A228,'IT Accessibility'!$A$13:$E$37,2,0)&amp;""</f>
        <v>Solution Provider Accessibility Contact Title</v>
      </c>
      <c r="C228" s="328" t="str">
        <f>VLOOKUP($A228,'IT Accessibility'!$A$13:$E$37,3,0)&amp;""</f>
        <v>President</v>
      </c>
      <c r="D228" s="327" t="str">
        <f>IF(LEFT(VLOOKUP($A228,'IT Accessibility'!$A$13:$E$37,5,0),21)='Auto Responses'!$A$73,'Auto Responses'!$A$74,VLOOKUP($A228,'IT Accessibility'!$A$13:$E$37,4,0))&amp;""</f>
        <v/>
      </c>
      <c r="E228" s="214"/>
      <c r="F228" s="39" t="str">
        <f>VLOOKUP($A228,Questions!$A$2:$W$333,20,0)&amp;""</f>
        <v/>
      </c>
      <c r="G228" s="204"/>
      <c r="H228" s="60" t="str">
        <f>VLOOKUP($A228,Questions!$A$2:$W$333,22,0)&amp;""</f>
        <v/>
      </c>
      <c r="I228" s="204"/>
      <c r="J228" s="65" t="b">
        <v>0</v>
      </c>
      <c r="K228" s="1"/>
    </row>
    <row r="229" spans="1:11" s="38" customFormat="1" ht="48" customHeight="1">
      <c r="A229" s="25" t="str">
        <f>'IT Accessibility'!$A$22</f>
        <v>ITAC-03</v>
      </c>
      <c r="B229" s="27" t="str">
        <f>VLOOKUP($A229,'IT Accessibility'!$A$13:$E$37,2,0)&amp;""</f>
        <v>Solution Provider Accessibility Contact Email</v>
      </c>
      <c r="C229" s="328" t="str">
        <f>VLOOKUP($A229,'IT Accessibility'!$A$13:$E$37,3,0)&amp;""</f>
        <v>info@optimalsolutionsgroup.com</v>
      </c>
      <c r="D229" s="327" t="str">
        <f>IF(LEFT(VLOOKUP($A229,'IT Accessibility'!$A$13:$E$37,5,0),21)='Auto Responses'!$A$73,'Auto Responses'!$A$74,VLOOKUP($A229,'IT Accessibility'!$A$13:$E$37,4,0))&amp;""</f>
        <v/>
      </c>
      <c r="E229" s="214"/>
      <c r="F229" s="39" t="str">
        <f>VLOOKUP($A229,Questions!$A$2:$W$333,20,0)&amp;""</f>
        <v/>
      </c>
      <c r="G229" s="204"/>
      <c r="H229" s="60" t="str">
        <f>VLOOKUP($A229,Questions!$A$2:$W$333,22,0)&amp;""</f>
        <v/>
      </c>
      <c r="I229" s="204"/>
      <c r="J229" s="65" t="b">
        <v>0</v>
      </c>
      <c r="K229" s="1"/>
    </row>
    <row r="230" spans="1:11" s="38" customFormat="1" ht="48" customHeight="1">
      <c r="A230" s="25" t="str">
        <f>'IT Accessibility'!$A$23</f>
        <v>ITAC-04</v>
      </c>
      <c r="B230" s="27" t="str">
        <f>VLOOKUP($A230,'IT Accessibility'!$A$13:$E$37,2,0)&amp;""</f>
        <v>Solution Provider Accessibility Contact Phone Number</v>
      </c>
      <c r="C230" s="328" t="str">
        <f>VLOOKUP($A230,'IT Accessibility'!$A$13:$E$37,3,0)&amp;""</f>
        <v>301.306.1170 X 700</v>
      </c>
      <c r="D230" s="327" t="str">
        <f>IF(LEFT(VLOOKUP($A230,'IT Accessibility'!$A$13:$E$37,5,0),21)='Auto Responses'!$A$73,'Auto Responses'!$A$74,VLOOKUP($A230,'IT Accessibility'!$A$13:$E$37,4,0))&amp;""</f>
        <v/>
      </c>
      <c r="E230" s="214"/>
      <c r="F230" s="39" t="str">
        <f>VLOOKUP($A230,Questions!$A$2:$W$333,20,0)&amp;""</f>
        <v/>
      </c>
      <c r="G230" s="204"/>
      <c r="H230" s="60" t="str">
        <f>VLOOKUP($A230,Questions!$A$2:$W$333,22,0)&amp;""</f>
        <v/>
      </c>
      <c r="I230" s="204"/>
      <c r="J230" s="65" t="b">
        <v>0</v>
      </c>
      <c r="K230" s="1"/>
    </row>
    <row r="231" spans="1:11" s="38" customFormat="1" ht="48" customHeight="1">
      <c r="A231" s="25" t="str">
        <f>'IT Accessibility'!$A$24</f>
        <v>ITAC-05</v>
      </c>
      <c r="B231" s="27" t="str">
        <f>VLOOKUP($A231,'IT Accessibility'!$A$13:$E$37,2,0)&amp;""</f>
        <v>Web Link to Accessibility Statement or VPAT</v>
      </c>
      <c r="C231" s="328" t="str">
        <f>VLOOKUP($A231,'IT Accessibility'!$A$13:$E$37,3,0)&amp;""</f>
        <v>https://iaccessible.com/wp-content/uploads/2025/04/iAccessible-VPAT-2025.pdf</v>
      </c>
      <c r="D231" s="327" t="str">
        <f>IF(LEFT(VLOOKUP($A231,'IT Accessibility'!$A$13:$E$37,5,0),21)='Auto Responses'!$A$73,'Auto Responses'!$A$74,VLOOKUP($A231,'IT Accessibility'!$A$13:$E$37,4,0))&amp;""</f>
        <v/>
      </c>
      <c r="E231" s="214"/>
      <c r="F231" s="39" t="str">
        <f>VLOOKUP($A231,Questions!$A$2:$W$333,20,0)&amp;""</f>
        <v/>
      </c>
      <c r="G231" s="204"/>
      <c r="H231" s="60" t="str">
        <f>VLOOKUP($A231,Questions!$A$2:$W$333,22,0)&amp;""</f>
        <v>Standard Importance</v>
      </c>
      <c r="I231" s="204"/>
      <c r="J231" s="65" t="b">
        <v>0</v>
      </c>
      <c r="K231" s="1"/>
    </row>
    <row r="232" spans="1:11" s="38" customFormat="1" ht="48" customHeight="1">
      <c r="A232" s="25" t="str">
        <f>'IT Accessibility'!$A$25</f>
        <v>ITAC-06</v>
      </c>
      <c r="B232" s="27" t="str">
        <f>VLOOKUP($A232,'IT Accessibility'!$A$13:$E$37,2,0)&amp;""</f>
        <v>Has a VPAT or ACR been created or updated for the solution and version under consideration within the past 12 months?*</v>
      </c>
      <c r="C232" s="60" t="str">
        <f>VLOOKUP($A232,'IT Accessibility'!$A$13:$E$37,3,0)&amp;""</f>
        <v>Yes</v>
      </c>
      <c r="D232" s="43" t="str">
        <f>IF(LEFT(VLOOKUP($A232,'IT Accessibility'!$A$13:$E$37,5,0),21)='Auto Responses'!$A$73,'Auto Responses'!$A$74,VLOOKUP($A232,'IT Accessibility'!$A$13:$E$37,4,0))&amp;""</f>
        <v>45733</v>
      </c>
      <c r="E232" s="214"/>
      <c r="F232" s="39" t="str">
        <f>VLOOKUP($A232,Questions!$A$2:$W$333,20,0)&amp;""</f>
        <v>Yes</v>
      </c>
      <c r="G232" s="204"/>
      <c r="H232" s="60" t="str">
        <f>VLOOKUP($A232,Questions!$A$2:$W$333,22,0)&amp;""</f>
        <v>Critical Importance</v>
      </c>
      <c r="I232" s="204"/>
      <c r="J232" s="65" t="b">
        <v>0</v>
      </c>
      <c r="K232" s="1"/>
    </row>
    <row r="233" spans="1:11" s="38" customFormat="1" ht="48" customHeight="1">
      <c r="A233" s="25" t="str">
        <f>'IT Accessibility'!$A$26</f>
        <v>ITAC-07</v>
      </c>
      <c r="B233" s="27" t="str">
        <f>VLOOKUP($A233,'IT Accessibility'!$A$13:$E$37,2,0)&amp;""</f>
        <v>Will your company agree to meet your stated accessibility standard or WCAG 2.1 AA as part of your contractual agreement for the solution?*</v>
      </c>
      <c r="C233" s="60" t="str">
        <f>VLOOKUP($A233,'IT Accessibility'!$A$13:$E$37,3,0)&amp;""</f>
        <v>Yes</v>
      </c>
      <c r="D233" s="43" t="str">
        <f>IF(LEFT(VLOOKUP($A233,'IT Accessibility'!$A$13:$E$37,5,0),21)='Auto Responses'!$A$73,'Auto Responses'!$A$74,VLOOKUP($A233,'IT Accessibility'!$A$13:$E$37,4,0))&amp;""</f>
        <v/>
      </c>
      <c r="E233" s="214"/>
      <c r="F233" s="39" t="str">
        <f>VLOOKUP($A233,Questions!$A$2:$W$333,20,0)&amp;""</f>
        <v>Yes</v>
      </c>
      <c r="G233" s="204"/>
      <c r="H233" s="60" t="str">
        <f>VLOOKUP($A233,Questions!$A$2:$W$333,22,0)&amp;""</f>
        <v>Critical Importance</v>
      </c>
      <c r="I233" s="204"/>
      <c r="J233" s="65" t="b">
        <v>0</v>
      </c>
      <c r="K233" s="1"/>
    </row>
    <row r="234" spans="1:11" s="38" customFormat="1" ht="48" customHeight="1">
      <c r="A234" s="25" t="str">
        <f>'IT Accessibility'!$A$27</f>
        <v>ITAC-08</v>
      </c>
      <c r="B234" s="27" t="str">
        <f>VLOOKUP($A234,'IT Accessibility'!$A$13:$E$37,2,0)&amp;""</f>
        <v>Does the solution substantially conform to WCAG 2.1 AA?*</v>
      </c>
      <c r="C234" s="60" t="str">
        <f>VLOOKUP($A234,'IT Accessibility'!$A$13:$E$37,3,0)&amp;""</f>
        <v>Yes</v>
      </c>
      <c r="D234" s="43" t="str">
        <f>IF(LEFT(VLOOKUP($A234,'IT Accessibility'!$A$13:$E$37,5,0),21)='Auto Responses'!$A$73,'Auto Responses'!$A$74,VLOOKUP($A234,'IT Accessibility'!$A$13:$E$37,4,0))&amp;""</f>
        <v/>
      </c>
      <c r="E234" s="214"/>
      <c r="F234" s="39" t="str">
        <f>VLOOKUP($A234,Questions!$A$2:$W$333,20,0)&amp;""</f>
        <v>Yes</v>
      </c>
      <c r="G234" s="204"/>
      <c r="H234" s="60" t="str">
        <f>VLOOKUP($A234,Questions!$A$2:$W$333,22,0)&amp;""</f>
        <v>Critical Importance</v>
      </c>
      <c r="I234" s="204"/>
      <c r="J234" s="65" t="b">
        <v>0</v>
      </c>
      <c r="K234" s="1"/>
    </row>
    <row r="235" spans="1:11" s="38" customFormat="1" ht="48" customHeight="1">
      <c r="A235" s="25" t="str">
        <f>'IT Accessibility'!$A$28</f>
        <v>ITAC-09</v>
      </c>
      <c r="B235" s="27" t="str">
        <f>VLOOKUP($A235,'IT Accessibility'!$A$13:$E$37,2,0)&amp;""</f>
        <v>Do you have a documented and implemented process for reporting and tracking accessibility issues?*</v>
      </c>
      <c r="C235" s="60" t="str">
        <f>VLOOKUP($A235,'IT Accessibility'!$A$13:$E$37,3,0)&amp;""</f>
        <v>Yes</v>
      </c>
      <c r="D235" s="43" t="str">
        <f>IF(LEFT(VLOOKUP($A235,'IT Accessibility'!$A$13:$E$37,5,0),21)='Auto Responses'!$A$73,'Auto Responses'!$A$74,VLOOKUP($A235,'IT Accessibility'!$A$13:$E$37,4,0))&amp;""</f>
        <v>We have a JIRA system with accessibility tickets that are updated and/or closed in our sprint cycle. In our spring review, sprint planning including mid-sprints and retrospectives. Recent examples include the Entity Data Report (detailed view), address duplicate label and ARIA labels on elements with generic roles.</v>
      </c>
      <c r="E235" s="214"/>
      <c r="F235" s="39" t="str">
        <f>VLOOKUP($A235,Questions!$A$2:$W$333,20,0)&amp;""</f>
        <v>Yes</v>
      </c>
      <c r="G235" s="204"/>
      <c r="H235" s="60" t="str">
        <f>VLOOKUP($A235,Questions!$A$2:$W$333,22,0)&amp;""</f>
        <v>Critical Importance</v>
      </c>
      <c r="I235" s="204"/>
      <c r="J235" s="65" t="b">
        <v>0</v>
      </c>
      <c r="K235" s="1"/>
    </row>
    <row r="236" spans="1:11" s="38" customFormat="1" ht="48" customHeight="1">
      <c r="A236" s="25" t="str">
        <f>'IT Accessibility'!$A$29</f>
        <v>ITAC-10</v>
      </c>
      <c r="B236" s="27" t="str">
        <f>VLOOKUP($A236,'IT Accessibility'!$A$13:$E$37,2,0)&amp;""</f>
        <v>Do you have documentation to support the accessibility features of your solution?</v>
      </c>
      <c r="C236" s="60" t="str">
        <f>VLOOKUP($A236,'IT Accessibility'!$A$13:$E$37,3,0)&amp;""</f>
        <v>Yes</v>
      </c>
      <c r="D236" s="43" t="str">
        <f>IF(LEFT(VLOOKUP($A236,'IT Accessibility'!$A$13:$E$37,5,0),21)='Auto Responses'!$A$73,'Auto Responses'!$A$74,VLOOKUP($A236,'IT Accessibility'!$A$13:$E$37,4,0))&amp;""</f>
        <v xml:space="preserve">See iAccessible VPAT, https://iaccessible.com/wp-content/uploads/2025/04/iAccessible-VPAT-.pdf </v>
      </c>
      <c r="E236" s="214"/>
      <c r="F236" s="39" t="str">
        <f>VLOOKUP($A236,Questions!$A$2:$W$333,20,0)&amp;""</f>
        <v>Yes</v>
      </c>
      <c r="G236" s="204"/>
      <c r="H236" s="60" t="str">
        <f>VLOOKUP($A236,Questions!$A$2:$W$333,22,0)&amp;""</f>
        <v>Standard Importance</v>
      </c>
      <c r="I236" s="204"/>
      <c r="J236" s="65" t="b">
        <v>0</v>
      </c>
      <c r="K236" s="1"/>
    </row>
    <row r="237" spans="1:11" s="38" customFormat="1" ht="48" customHeight="1">
      <c r="A237" s="25" t="str">
        <f>'IT Accessibility'!$A$30</f>
        <v>ITAC-11</v>
      </c>
      <c r="B237" s="27" t="str">
        <f>VLOOKUP($A237,'IT Accessibility'!$A$13:$E$37,2,0)&amp;""</f>
        <v>Has a third-party expert conducted an audit of the most recent version of your solution?</v>
      </c>
      <c r="C237" s="60" t="str">
        <f>VLOOKUP($A237,'IT Accessibility'!$A$13:$E$37,3,0)&amp;""</f>
        <v>No</v>
      </c>
      <c r="D237" s="43" t="str">
        <f>IF(LEFT(VLOOKUP($A237,'IT Accessibility'!$A$13:$E$37,5,0),21)='Auto Responses'!$A$73,'Auto Responses'!$A$74,VLOOKUP($A237,'IT Accessibility'!$A$13:$E$37,4,0))&amp;""</f>
        <v>We have just hired a consultant, who is a legal accessibility expert. We expect this audit to be completed by June 30, 2025.</v>
      </c>
      <c r="E237" s="214"/>
      <c r="F237" s="39" t="str">
        <f>VLOOKUP($A237,Questions!$A$2:$W$333,20,0)&amp;""</f>
        <v>Yes</v>
      </c>
      <c r="G237" s="204"/>
      <c r="H237" s="60" t="str">
        <f>VLOOKUP($A237,Questions!$A$2:$W$333,22,0)&amp;""</f>
        <v>Standard Importance</v>
      </c>
      <c r="I237" s="204"/>
      <c r="J237" s="65" t="b">
        <v>0</v>
      </c>
      <c r="K237" s="1"/>
    </row>
    <row r="238" spans="1:11" s="38" customFormat="1" ht="48" customHeight="1">
      <c r="A238" s="25" t="str">
        <f>'IT Accessibility'!$A$31</f>
        <v>ITAC-12</v>
      </c>
      <c r="B238" s="27" t="str">
        <f>VLOOKUP($A238,'IT Accessibility'!$A$13:$E$37,2,0)&amp;""</f>
        <v>Do you have a documented and implemented process for verifying accessibility conformance?</v>
      </c>
      <c r="C238" s="60" t="str">
        <f>VLOOKUP($A238,'IT Accessibility'!$A$13:$E$37,3,0)&amp;""</f>
        <v>Yes</v>
      </c>
      <c r="D238" s="43" t="str">
        <f>IF(LEFT(VLOOKUP($A238,'IT Accessibility'!$A$13:$E$37,5,0),21)='Auto Responses'!$A$73,'Auto Responses'!$A$74,VLOOKUP($A238,'IT Accessibility'!$A$13:$E$37,4,0))&amp;""</f>
        <v>Initially, when developing wireframes, we apply accessibility standards, and then again in the testing phase of our software development lifecycle and then again in user acceptance testing.</v>
      </c>
      <c r="E238" s="214"/>
      <c r="F238" s="39" t="str">
        <f>VLOOKUP($A238,Questions!$A$2:$W$333,20,0)&amp;""</f>
        <v>Yes</v>
      </c>
      <c r="G238" s="204"/>
      <c r="H238" s="60" t="str">
        <f>VLOOKUP($A238,Questions!$A$2:$W$333,22,0)&amp;""</f>
        <v>Standard Importance</v>
      </c>
      <c r="I238" s="204"/>
      <c r="J238" s="65" t="b">
        <v>0</v>
      </c>
      <c r="K238" s="1"/>
    </row>
    <row r="239" spans="1:11" s="38" customFormat="1" ht="48" customHeight="1">
      <c r="A239" s="25" t="str">
        <f>'IT Accessibility'!$A$32</f>
        <v>ITAC-13</v>
      </c>
      <c r="B239" s="27" t="str">
        <f>VLOOKUP($A239,'IT Accessibility'!$A$13:$E$37,2,0)&amp;""</f>
        <v>Have you adopted a technical or legal standard of conformance for the solution?</v>
      </c>
      <c r="C239" s="60" t="str">
        <f>VLOOKUP($A239,'IT Accessibility'!$A$13:$E$37,3,0)&amp;""</f>
        <v>Yes</v>
      </c>
      <c r="D239" s="43" t="str">
        <f>IF(LEFT(VLOOKUP($A239,'IT Accessibility'!$A$13:$E$37,5,0),21)='Auto Responses'!$A$73,'Auto Responses'!$A$74,VLOOKUP($A239,'IT Accessibility'!$A$13:$E$37,4,0))&amp;""</f>
        <v xml:space="preserve">We follow W3C WCAG 2.1 AA standards for our iAccessible automation. We use the WebAIM rules that are automated in our product. WebAIM WAVE is listed on the U.S. General Service Administration's Section508.Gov as a reliable tool. </v>
      </c>
      <c r="E239" s="214"/>
      <c r="F239" s="39" t="str">
        <f>VLOOKUP($A239,Questions!$A$2:$W$333,20,0)&amp;""</f>
        <v>Yes</v>
      </c>
      <c r="G239" s="204"/>
      <c r="H239" s="60" t="str">
        <f>VLOOKUP($A239,Questions!$A$2:$W$333,22,0)&amp;""</f>
        <v>Standard Importance</v>
      </c>
      <c r="I239" s="204"/>
      <c r="J239" s="65" t="b">
        <v>0</v>
      </c>
      <c r="K239" s="1"/>
    </row>
    <row r="240" spans="1:11" s="38" customFormat="1" ht="48" customHeight="1">
      <c r="A240" s="25" t="str">
        <f>'IT Accessibility'!$A$33</f>
        <v>ITAC-14</v>
      </c>
      <c r="B240" s="27" t="str">
        <f>VLOOKUP($A240,'IT Accessibility'!$A$13:$E$37,2,0)&amp;""</f>
        <v>Can you provide a current, detailed accessibility roadmap with delivery timelines?</v>
      </c>
      <c r="C240" s="60" t="str">
        <f>VLOOKUP($A240,'IT Accessibility'!$A$13:$E$37,3,0)&amp;""</f>
        <v>Yes</v>
      </c>
      <c r="D240" s="43" t="str">
        <f>IF(LEFT(VLOOKUP($A240,'IT Accessibility'!$A$13:$E$37,5,0),21)='Auto Responses'!$A$73,'Auto Responses'!$A$74,VLOOKUP($A240,'IT Accessibility'!$A$13:$E$37,4,0))&amp;""</f>
        <v>Currently, we do not have any major issues. Some issues do not have an immediate solution and alternative solutions will be deployed this quarter.</v>
      </c>
      <c r="E240" s="214"/>
      <c r="F240" s="39" t="str">
        <f>VLOOKUP($A240,Questions!$A$2:$W$333,20,0)&amp;""</f>
        <v>Yes</v>
      </c>
      <c r="G240" s="204"/>
      <c r="H240" s="60" t="str">
        <f>VLOOKUP($A240,Questions!$A$2:$W$333,22,0)&amp;""</f>
        <v>Standard Importance</v>
      </c>
      <c r="I240" s="204"/>
      <c r="J240" s="65" t="b">
        <v>0</v>
      </c>
      <c r="K240" s="1"/>
    </row>
    <row r="241" spans="1:11" s="38" customFormat="1" ht="48" customHeight="1">
      <c r="A241" s="25" t="str">
        <f>'IT Accessibility'!$A$34</f>
        <v>ITAC-15</v>
      </c>
      <c r="B241" s="27" t="str">
        <f>VLOOKUP($A241,'IT Accessibility'!$A$13:$E$37,2,0)&amp;""</f>
        <v>Do you expect your staff to maintain a current skill set in IT accessibility?</v>
      </c>
      <c r="C241" s="60" t="str">
        <f>VLOOKUP($A241,'IT Accessibility'!$A$13:$E$37,3,0)&amp;""</f>
        <v>Yes</v>
      </c>
      <c r="D241" s="43" t="str">
        <f>IF(LEFT(VLOOKUP($A241,'IT Accessibility'!$A$13:$E$37,5,0),21)='Auto Responses'!$A$73,'Auto Responses'!$A$74,VLOOKUP($A241,'IT Accessibility'!$A$13:$E$37,4,0))&amp;""</f>
        <v>Our expert senior leads are certified DHS Trusted Testers. Our software developers, communications and UI/UX team are trained and advised by our senior leads.</v>
      </c>
      <c r="E241" s="214"/>
      <c r="F241" s="39" t="str">
        <f>VLOOKUP($A241,Questions!$A$2:$W$333,20,0)&amp;""</f>
        <v>Yes</v>
      </c>
      <c r="G241" s="204"/>
      <c r="H241" s="60" t="str">
        <f>VLOOKUP($A241,Questions!$A$2:$W$333,22,0)&amp;""</f>
        <v>Standard Importance</v>
      </c>
      <c r="I241" s="204"/>
      <c r="J241" s="65" t="b">
        <v>0</v>
      </c>
      <c r="K241" s="1"/>
    </row>
    <row r="242" spans="1:11" s="38" customFormat="1" ht="48" customHeight="1">
      <c r="A242" s="25" t="str">
        <f>'IT Accessibility'!$A$35</f>
        <v>ITAC-16</v>
      </c>
      <c r="B242" s="27" t="str">
        <f>VLOOKUP($A242,'IT Accessibility'!$A$13:$E$37,2,0)&amp;""</f>
        <v>Do you have documented processes and procedures for implementing accessibility into your development lifecycle?</v>
      </c>
      <c r="C242" s="60" t="str">
        <f>VLOOKUP($A242,'IT Accessibility'!$A$13:$E$37,3,0)&amp;""</f>
        <v>Yes</v>
      </c>
      <c r="D242" s="43" t="str">
        <f>IF(LEFT(VLOOKUP($A242,'IT Accessibility'!$A$13:$E$37,5,0),21)='Auto Responses'!$A$73,'Auto Responses'!$A$74,VLOOKUP($A242,'IT Accessibility'!$A$13:$E$37,4,0))&amp;""</f>
        <v>We have software testing plans, operational schedule (including releases and testing) and we use JIRA for bug testing.
Please Refer the example:
https://app.box.com/s/7l8jpe0mhjjmx9pqywxzvcev7k6z9ewt</v>
      </c>
      <c r="E242" s="214"/>
      <c r="F242" s="39" t="str">
        <f>VLOOKUP($A242,Questions!$A$2:$W$333,20,0)&amp;""</f>
        <v>Yes</v>
      </c>
      <c r="G242" s="204"/>
      <c r="H242" s="60" t="str">
        <f>VLOOKUP($A242,Questions!$A$2:$W$333,22,0)&amp;""</f>
        <v>Standard Importance</v>
      </c>
      <c r="I242" s="204"/>
      <c r="J242" s="65" t="b">
        <v>0</v>
      </c>
      <c r="K242" s="1"/>
    </row>
    <row r="243" spans="1:11" s="38" customFormat="1" ht="48" customHeight="1">
      <c r="A243" s="25" t="str">
        <f>'IT Accessibility'!$A$36</f>
        <v>ITAC-17</v>
      </c>
      <c r="B243" s="27" t="str">
        <f>VLOOKUP($A243,'IT Accessibility'!$A$13:$E$37,2,0)&amp;""</f>
        <v>Can all functions of the application or service be performed using only the keyboard?</v>
      </c>
      <c r="C243" s="60" t="str">
        <f>VLOOKUP($A243,'IT Accessibility'!$A$13:$E$37,3,0)&amp;""</f>
        <v>Yes</v>
      </c>
      <c r="D243" s="43" t="str">
        <f>IF(LEFT(VLOOKUP($A243,'IT Accessibility'!$A$13:$E$37,5,0),21)='Auto Responses'!$A$73,'Auto Responses'!$A$74,VLOOKUP($A243,'IT Accessibility'!$A$13:$E$37,4,0))&amp;""</f>
        <v>iAccessible platform can be performed using only the keyboard. This capability has been manually tested and verified during each sprint release as part of our accessibility quality assurance process.</v>
      </c>
      <c r="E243" s="214"/>
      <c r="F243" s="39" t="str">
        <f>VLOOKUP($A243,Questions!$A$2:$W$333,20,0)&amp;""</f>
        <v>Yes</v>
      </c>
      <c r="G243" s="204"/>
      <c r="H243" s="60" t="str">
        <f>VLOOKUP($A243,Questions!$A$2:$W$333,22,0)&amp;""</f>
        <v>Standard Importance</v>
      </c>
      <c r="I243" s="204"/>
      <c r="J243" s="65" t="b">
        <v>0</v>
      </c>
      <c r="K243" s="1"/>
    </row>
    <row r="244" spans="1:11" s="38" customFormat="1" ht="48" customHeight="1" thickBot="1">
      <c r="A244" s="25" t="str">
        <f>'IT Accessibility'!$A$37</f>
        <v>ITAC-18</v>
      </c>
      <c r="B244" s="27" t="str">
        <f>VLOOKUP($A244,'IT Accessibility'!$A$13:$E$37,2,0)&amp;""</f>
        <v>Does your product rely on activating a special "accessibility mode," a "lite version," or using an alternate interface (including “overlay” or AI-based alternates)  for accessibility purposes?</v>
      </c>
      <c r="C244" s="60" t="str">
        <f>VLOOKUP($A244,'IT Accessibility'!$A$13:$E$37,3,0)&amp;""</f>
        <v>No</v>
      </c>
      <c r="D244" s="43" t="str">
        <f>IF(LEFT(VLOOKUP($A244,'IT Accessibility'!$A$13:$E$37,5,0),21)='Auto Responses'!$A$73,'Auto Responses'!$A$74,VLOOKUP($A244,'IT Accessibility'!$A$13:$E$37,4,0))&amp;""</f>
        <v/>
      </c>
      <c r="E244" s="214"/>
      <c r="F244" s="63" t="str">
        <f>VLOOKUP($A244,Questions!$A$2:$W$333,20,0)&amp;""</f>
        <v>No</v>
      </c>
      <c r="G244" s="204"/>
      <c r="H244" s="64" t="str">
        <f>VLOOKUP($A244,Questions!$A$2:$W$333,22,0)&amp;""</f>
        <v>Standard Importance</v>
      </c>
      <c r="I244" s="204"/>
      <c r="J244" s="66" t="b">
        <v>0</v>
      </c>
      <c r="K244" s="1"/>
    </row>
    <row r="245" spans="1:11" s="1" customFormat="1" ht="37.35" customHeight="1">
      <c r="A245" s="80" t="str">
        <f>VLOOKUP(LEFT($A246,4),'Auto Responses'!$N$4:$O$38,2,0)&amp;""</f>
        <v xml:space="preserve"> Consulting Services</v>
      </c>
      <c r="B245" s="30"/>
      <c r="C245" s="40"/>
      <c r="D245" s="40"/>
      <c r="E245" s="148" t="s">
        <v>552</v>
      </c>
      <c r="F245" s="40"/>
      <c r="G245" s="40"/>
      <c r="H245" s="40"/>
      <c r="I245" s="40"/>
      <c r="J245" s="40"/>
    </row>
    <row r="246" spans="1:11" s="38" customFormat="1" ht="48" customHeight="1">
      <c r="A246" s="25" t="str">
        <f>'Case-Specific'!$A$23</f>
        <v>CONS-01</v>
      </c>
      <c r="B246" s="27" t="str">
        <f>VLOOKUP($A246,'Case-Specific'!$A$13:$E$85,2,0)&amp;""</f>
        <v>Will the consultant require access to the institution's network resources?*</v>
      </c>
      <c r="C246" s="60" t="str">
        <f>VLOOKUP($A246,'Case-Specific'!$A$13:$E$85,3,0)&amp;""</f>
        <v>No</v>
      </c>
      <c r="D246" s="43" t="str">
        <f>IF(LEFT(VLOOKUP($A246,'Case-Specific'!$A$13:$E$85,5,0),21)='Auto Responses'!$A$73,'Auto Responses'!$A$74,VLOOKUP($A246,'Case-Specific'!$A$13:$E$85,4,0))&amp;""</f>
        <v/>
      </c>
      <c r="E246" s="214"/>
      <c r="F246" s="39" t="str">
        <f>VLOOKUP($A246,Questions!$A$2:$W$333,20,0)&amp;""</f>
        <v>No</v>
      </c>
      <c r="G246" s="204"/>
      <c r="H246" s="60" t="str">
        <f>VLOOKUP($A246,Questions!$A$2:$W$333,22,0)&amp;""</f>
        <v>Critical Importance</v>
      </c>
      <c r="I246" s="204"/>
      <c r="J246" s="65" t="b">
        <v>0</v>
      </c>
      <c r="K246" s="1"/>
    </row>
    <row r="247" spans="1:11" s="38" customFormat="1" ht="48" customHeight="1">
      <c r="A247" s="25" t="str">
        <f>'Case-Specific'!$A$24</f>
        <v>CONS-02</v>
      </c>
      <c r="B247" s="27" t="str">
        <f>VLOOKUP($A247,'Case-Specific'!$A$13:$E$85,2,0)&amp;""</f>
        <v>Has the consultant received training on (sensitive, HIPAA, PCI, etc.) data handling?*</v>
      </c>
      <c r="C247" s="60" t="str">
        <f>VLOOKUP($A247,'Case-Specific'!$A$13:$E$85,3,0)&amp;""</f>
        <v>Yes</v>
      </c>
      <c r="D247" s="43" t="str">
        <f>IF(LEFT(VLOOKUP($A247,'Case-Specific'!$A$13:$E$85,5,0),21)='Auto Responses'!$A$73,'Auto Responses'!$A$74,VLOOKUP($A247,'Case-Specific'!$A$13:$E$85,4,0))&amp;""</f>
        <v/>
      </c>
      <c r="E247" s="214"/>
      <c r="F247" s="39" t="str">
        <f>VLOOKUP($A247,Questions!$A$2:$W$333,20,0)&amp;""</f>
        <v>Yes</v>
      </c>
      <c r="G247" s="204"/>
      <c r="H247" s="60" t="str">
        <f>VLOOKUP($A247,Questions!$A$2:$W$333,22,0)&amp;""</f>
        <v>Critical Importance</v>
      </c>
      <c r="I247" s="204"/>
      <c r="J247" s="65" t="b">
        <v>0</v>
      </c>
      <c r="K247" s="1"/>
    </row>
    <row r="248" spans="1:11" s="38" customFormat="1" ht="48" customHeight="1">
      <c r="A248" s="25" t="str">
        <f>'Case-Specific'!$A$25</f>
        <v>CONS-03</v>
      </c>
      <c r="B248" s="27" t="str">
        <f>VLOOKUP($A248,'Case-Specific'!$A$13:$E$85,2,0)&amp;""</f>
        <v>Is the data encrypted (at rest) while in the consultant's possession?*</v>
      </c>
      <c r="C248" s="60" t="str">
        <f>VLOOKUP($A248,'Case-Specific'!$A$13:$E$85,3,0)&amp;""</f>
        <v>Yes</v>
      </c>
      <c r="D248" s="43" t="str">
        <f>IF(LEFT(VLOOKUP($A248,'Case-Specific'!$A$13:$E$85,5,0),21)='Auto Responses'!$A$73,'Auto Responses'!$A$74,VLOOKUP($A248,'Case-Specific'!$A$13:$E$85,4,0))&amp;""</f>
        <v/>
      </c>
      <c r="E248" s="214"/>
      <c r="F248" s="39" t="str">
        <f>VLOOKUP($A248,Questions!$A$2:$W$333,20,0)&amp;""</f>
        <v>Yes</v>
      </c>
      <c r="G248" s="204"/>
      <c r="H248" s="60" t="str">
        <f>VLOOKUP($A248,Questions!$A$2:$W$333,22,0)&amp;""</f>
        <v>Critical Importance</v>
      </c>
      <c r="I248" s="204"/>
      <c r="J248" s="65" t="b">
        <v>0</v>
      </c>
      <c r="K248" s="1"/>
    </row>
    <row r="249" spans="1:11" s="38" customFormat="1" ht="48" customHeight="1">
      <c r="A249" s="25" t="str">
        <f>'Case-Specific'!A25</f>
        <v>CONS-03</v>
      </c>
      <c r="B249" s="27" t="str">
        <f>VLOOKUP($A249,'Case-Specific'!$A$13:$E$85,2,0)&amp;""</f>
        <v>Is the data encrypted (at rest) while in the consultant's possession?*</v>
      </c>
      <c r="C249" s="60" t="str">
        <f>VLOOKUP($A249,'Case-Specific'!$A$13:$E$85,3,0)&amp;""</f>
        <v>Yes</v>
      </c>
      <c r="D249" s="43" t="str">
        <f>IF(LEFT(VLOOKUP($A249,'Case-Specific'!$A$13:$E$85,5,0),21)='Auto Responses'!$A$73,'Auto Responses'!$A$74,VLOOKUP($A249,'Case-Specific'!$A$13:$E$85,4,0))&amp;""</f>
        <v/>
      </c>
      <c r="E249" s="214"/>
      <c r="F249" s="39" t="str">
        <f>VLOOKUP($A249,Questions!$A$2:$W$333,20,0)&amp;""</f>
        <v>Yes</v>
      </c>
      <c r="G249" s="204"/>
      <c r="H249" s="60" t="str">
        <f>VLOOKUP($A249,Questions!$A$2:$W$333,22,0)&amp;""</f>
        <v>Critical Importance</v>
      </c>
      <c r="I249" s="204"/>
      <c r="J249" s="65" t="b">
        <v>0</v>
      </c>
      <c r="K249" s="1"/>
    </row>
    <row r="250" spans="1:11" s="38" customFormat="1" ht="48" customHeight="1">
      <c r="A250" s="25" t="str">
        <f>'Case-Specific'!A26</f>
        <v>CONS-04</v>
      </c>
      <c r="B250" s="27" t="str">
        <f>VLOOKUP($A250,'Case-Specific'!$A$13:$E$85,2,0)&amp;""</f>
        <v>Can access be restricted based on source IP address?*</v>
      </c>
      <c r="C250" s="60" t="str">
        <f>VLOOKUP($A250,'Case-Specific'!$A$13:$E$85,3,0)&amp;""</f>
        <v>Yes</v>
      </c>
      <c r="D250" s="43" t="str">
        <f>IF(LEFT(VLOOKUP($A250,'Case-Specific'!$A$13:$E$85,5,0),21)='Auto Responses'!$A$73,'Auto Responses'!$A$74,VLOOKUP($A250,'Case-Specific'!$A$13:$E$85,4,0))&amp;""</f>
        <v/>
      </c>
      <c r="E250" s="214"/>
      <c r="F250" s="39" t="str">
        <f>VLOOKUP($A250,Questions!$A$2:$W$333,20,0)&amp;""</f>
        <v>Yes</v>
      </c>
      <c r="G250" s="204"/>
      <c r="H250" s="60" t="str">
        <f>VLOOKUP($A250,Questions!$A$2:$W$333,22,0)&amp;""</f>
        <v>Critical Importance</v>
      </c>
      <c r="I250" s="204"/>
      <c r="J250" s="65" t="b">
        <v>0</v>
      </c>
      <c r="K250" s="1"/>
    </row>
    <row r="251" spans="1:11" s="38" customFormat="1" ht="48" customHeight="1">
      <c r="A251" s="25" t="str">
        <f>'Case-Specific'!A27</f>
        <v>CONS-05</v>
      </c>
      <c r="B251" s="27" t="str">
        <f>VLOOKUP($A251,'Case-Specific'!$A$13:$E$85,2,0)&amp;""</f>
        <v>Will the consulting take place on-premises?</v>
      </c>
      <c r="C251" s="60" t="str">
        <f>VLOOKUP($A251,'Case-Specific'!$A$13:$E$85,3,0)&amp;""</f>
        <v>No</v>
      </c>
      <c r="D251" s="43" t="str">
        <f>IF(LEFT(VLOOKUP($A251,'Case-Specific'!$A$13:$E$85,5,0),21)='Auto Responses'!$A$73,'Auto Responses'!$A$74,VLOOKUP($A251,'Case-Specific'!$A$13:$E$85,4,0))&amp;""</f>
        <v/>
      </c>
      <c r="E251" s="214"/>
      <c r="F251" s="39" t="str">
        <f>VLOOKUP($A251,Questions!$A$2:$W$333,20,0)&amp;""</f>
        <v>No</v>
      </c>
      <c r="G251" s="204"/>
      <c r="H251" s="60" t="str">
        <f>VLOOKUP($A251,Questions!$A$2:$W$333,22,0)&amp;""</f>
        <v>Standard Importance</v>
      </c>
      <c r="I251" s="204"/>
      <c r="J251" s="65" t="b">
        <v>0</v>
      </c>
      <c r="K251" s="1"/>
    </row>
    <row r="252" spans="1:11" s="38" customFormat="1" ht="48" customHeight="1">
      <c r="A252" s="25" t="str">
        <f>'Case-Specific'!A28</f>
        <v>CONS-06</v>
      </c>
      <c r="B252" s="27" t="str">
        <f>VLOOKUP($A252,'Case-Specific'!$A$13:$E$85,2,0)&amp;""</f>
        <v>Will the consultant require access to hardware in the institution's data centers?</v>
      </c>
      <c r="C252" s="60" t="str">
        <f>VLOOKUP($A252,'Case-Specific'!$A$13:$E$85,3,0)&amp;""</f>
        <v>No</v>
      </c>
      <c r="D252" s="43" t="str">
        <f>IF(LEFT(VLOOKUP($A252,'Case-Specific'!$A$13:$E$85,5,0),21)='Auto Responses'!$A$73,'Auto Responses'!$A$74,VLOOKUP($A252,'Case-Specific'!$A$13:$E$85,4,0))&amp;""</f>
        <v/>
      </c>
      <c r="E252" s="214"/>
      <c r="F252" s="39" t="str">
        <f>VLOOKUP($A252,Questions!$A$2:$W$333,20,0)&amp;""</f>
        <v>No</v>
      </c>
      <c r="G252" s="204"/>
      <c r="H252" s="60" t="str">
        <f>VLOOKUP($A252,Questions!$A$2:$W$333,22,0)&amp;""</f>
        <v>Standard Importance</v>
      </c>
      <c r="I252" s="204"/>
      <c r="J252" s="65" t="b">
        <v>0</v>
      </c>
      <c r="K252" s="1"/>
    </row>
    <row r="253" spans="1:11" s="38" customFormat="1" ht="48" customHeight="1">
      <c r="A253" s="25" t="str">
        <f>'Case-Specific'!A29</f>
        <v>CONS-07</v>
      </c>
      <c r="B253" s="27" t="str">
        <f>VLOOKUP($A253,'Case-Specific'!$A$13:$E$85,2,0)&amp;""</f>
        <v>Will the consultant require an account within the institution's domain (@*.edu)?</v>
      </c>
      <c r="C253" s="60" t="str">
        <f>VLOOKUP($A253,'Case-Specific'!$A$13:$E$85,3,0)&amp;""</f>
        <v>No</v>
      </c>
      <c r="D253" s="43" t="str">
        <f>IF(LEFT(VLOOKUP($A253,'Case-Specific'!$A$13:$E$85,5,0),21)='Auto Responses'!$A$73,'Auto Responses'!$A$74,VLOOKUP($A253,'Case-Specific'!$A$13:$E$85,4,0))&amp;""</f>
        <v/>
      </c>
      <c r="E253" s="214"/>
      <c r="F253" s="39" t="str">
        <f>VLOOKUP($A253,Questions!$A$2:$W$333,20,0)&amp;""</f>
        <v>No</v>
      </c>
      <c r="G253" s="204"/>
      <c r="H253" s="60" t="str">
        <f>VLOOKUP($A253,Questions!$A$2:$W$333,22,0)&amp;""</f>
        <v>Standard Importance</v>
      </c>
      <c r="I253" s="204"/>
      <c r="J253" s="65" t="b">
        <v>0</v>
      </c>
      <c r="K253" s="1"/>
    </row>
    <row r="254" spans="1:11" s="38" customFormat="1" ht="48" customHeight="1">
      <c r="A254" s="25" t="str">
        <f>'Case-Specific'!A30</f>
        <v>CONS-08</v>
      </c>
      <c r="B254" s="27" t="str">
        <f>VLOOKUP($A254,'Case-Specific'!$A$13:$E$85,2,0)&amp;""</f>
        <v>Will any data be transferred to the consultant's possession?</v>
      </c>
      <c r="C254" s="60" t="str">
        <f>VLOOKUP($A254,'Case-Specific'!$A$13:$E$85,3,0)&amp;""</f>
        <v>No</v>
      </c>
      <c r="D254" s="43" t="str">
        <f>IF(LEFT(VLOOKUP($A254,'Case-Specific'!$A$13:$E$85,5,0),21)='Auto Responses'!$A$73,'Auto Responses'!$A$74,VLOOKUP($A254,'Case-Specific'!$A$13:$E$85,4,0))&amp;""</f>
        <v/>
      </c>
      <c r="E254" s="214"/>
      <c r="F254" s="39" t="str">
        <f>VLOOKUP($A254,Questions!$A$2:$W$333,20,0)&amp;""</f>
        <v>No</v>
      </c>
      <c r="G254" s="204"/>
      <c r="H254" s="60" t="str">
        <f>VLOOKUP($A254,Questions!$A$2:$W$333,22,0)&amp;""</f>
        <v>Standard Importance</v>
      </c>
      <c r="I254" s="204"/>
      <c r="J254" s="65" t="b">
        <v>0</v>
      </c>
      <c r="K254" s="1"/>
    </row>
    <row r="255" spans="1:11" s="38" customFormat="1" ht="48" customHeight="1">
      <c r="A255" s="25" t="str">
        <f>'Case-Specific'!A31</f>
        <v>CONS-09</v>
      </c>
      <c r="B255" s="27" t="str">
        <f>VLOOKUP($A255,'Case-Specific'!$A$13:$E$85,2,0)&amp;""</f>
        <v>Will the consultant need remote access to the institution's network or systems?</v>
      </c>
      <c r="C255" s="60" t="str">
        <f>VLOOKUP($A255,'Case-Specific'!$A$13:$E$85,3,0)&amp;""</f>
        <v/>
      </c>
      <c r="D255" s="43" t="str">
        <f>IF(LEFT(VLOOKUP($A255,'Case-Specific'!$A$13:$E$85,5,0),21)='Auto Responses'!$A$73,'Auto Responses'!$A$74,VLOOKUP($A255,'Case-Specific'!$A$13:$E$85,4,0))&amp;""</f>
        <v/>
      </c>
      <c r="E255" s="214"/>
      <c r="F255" s="39" t="str">
        <f>VLOOKUP($A255,Questions!$A$2:$W$333,20,0)&amp;""</f>
        <v>No</v>
      </c>
      <c r="G255" s="204"/>
      <c r="H255" s="60" t="str">
        <f>VLOOKUP($A255,Questions!$A$2:$W$333,22,0)&amp;""</f>
        <v>Standard Importance</v>
      </c>
      <c r="I255" s="204"/>
      <c r="J255" s="65" t="b">
        <v>0</v>
      </c>
      <c r="K255" s="1"/>
    </row>
    <row r="256" spans="1:11" s="1" customFormat="1" ht="37.35" customHeight="1">
      <c r="A256" s="80" t="str">
        <f>VLOOKUP(LEFT($A257,4),'Auto Responses'!$N$4:$O$38,2,0)&amp;""</f>
        <v xml:space="preserve">HIPAA Compliance </v>
      </c>
      <c r="B256" s="30"/>
      <c r="C256" s="40"/>
      <c r="D256" s="40"/>
      <c r="E256" s="148" t="s">
        <v>552</v>
      </c>
      <c r="F256" s="40"/>
      <c r="G256" s="40"/>
      <c r="H256" s="40"/>
      <c r="I256" s="40"/>
      <c r="J256" s="40"/>
    </row>
    <row r="257" spans="1:11" s="38" customFormat="1" ht="48" customHeight="1">
      <c r="A257" s="25" t="str">
        <f>'Case-Specific'!A33</f>
        <v>HIPA-01</v>
      </c>
      <c r="B257" s="27" t="str">
        <f>VLOOKUP($A257,'Case-Specific'!$A$13:$E$85,2,0)&amp;""</f>
        <v>Do your workforce members receive regular training related to the Health Insurance Portability and Accountability Act (HIPAA) Privacy and Security Rules and the HITECH Act?*</v>
      </c>
      <c r="C257" s="60" t="str">
        <f>VLOOKUP($A257,'Case-Specific'!$A$13:$E$85,3,0)&amp;""</f>
        <v>Yes</v>
      </c>
      <c r="D257" s="43" t="str">
        <f>IF(LEFT(VLOOKUP($A257,'Case-Specific'!$A$13:$E$85,5,0),21)='Auto Responses'!$A$73,'Auto Responses'!$A$74,VLOOKUP($A257,'Case-Specific'!$A$13:$E$85,4,0))&amp;""</f>
        <v/>
      </c>
      <c r="E257" s="214"/>
      <c r="F257" s="39" t="str">
        <f>VLOOKUP($A257,Questions!$A$2:$W$333,20,0)&amp;""</f>
        <v>Yes</v>
      </c>
      <c r="G257" s="204"/>
      <c r="H257" s="60" t="str">
        <f>VLOOKUP($A257,Questions!$A$2:$W$333,22,0)&amp;""</f>
        <v>Critical Importance</v>
      </c>
      <c r="I257" s="204"/>
      <c r="J257" s="65" t="b">
        <v>0</v>
      </c>
      <c r="K257" s="1"/>
    </row>
    <row r="258" spans="1:11" s="38" customFormat="1" ht="48" customHeight="1">
      <c r="A258" s="25" t="str">
        <f>'Case-Specific'!A34</f>
        <v>HIPA-02</v>
      </c>
      <c r="B258" s="27" t="str">
        <f>VLOOKUP($A258,'Case-Specific'!$A$13:$E$85,2,0)&amp;""</f>
        <v>Have you identified areas of risk?*</v>
      </c>
      <c r="C258" s="60" t="str">
        <f>VLOOKUP($A258,'Case-Specific'!$A$13:$E$85,3,0)&amp;""</f>
        <v>Yes</v>
      </c>
      <c r="D258" s="43" t="str">
        <f>IF(LEFT(VLOOKUP($A258,'Case-Specific'!$A$13:$E$85,5,0),21)='Auto Responses'!$A$73,'Auto Responses'!$A$74,VLOOKUP($A258,'Case-Specific'!$A$13:$E$85,4,0))&amp;""</f>
        <v/>
      </c>
      <c r="E258" s="214"/>
      <c r="F258" s="39" t="str">
        <f>VLOOKUP($A258,Questions!$A$2:$W$333,20,0)&amp;""</f>
        <v>Yes</v>
      </c>
      <c r="G258" s="204"/>
      <c r="H258" s="60" t="str">
        <f>VLOOKUP($A258,Questions!$A$2:$W$333,22,0)&amp;""</f>
        <v>Critical Importance</v>
      </c>
      <c r="I258" s="204"/>
      <c r="J258" s="65" t="b">
        <v>0</v>
      </c>
      <c r="K258" s="1"/>
    </row>
    <row r="259" spans="1:11" s="38" customFormat="1" ht="48" customHeight="1">
      <c r="A259" s="25" t="str">
        <f>'Case-Specific'!A35</f>
        <v>HIPA-03</v>
      </c>
      <c r="B259" s="27" t="str">
        <f>VLOOKUP($A259,'Case-Specific'!$A$13:$E$85,2,0)&amp;""</f>
        <v>Have the relevant policies/plans been tested?*</v>
      </c>
      <c r="C259" s="60" t="str">
        <f>VLOOKUP($A259,'Case-Specific'!$A$13:$E$85,3,0)&amp;""</f>
        <v>Yes</v>
      </c>
      <c r="D259" s="43" t="str">
        <f>IF(LEFT(VLOOKUP($A259,'Case-Specific'!$A$13:$E$85,5,0),21)='Auto Responses'!$A$73,'Auto Responses'!$A$74,VLOOKUP($A259,'Case-Specific'!$A$13:$E$85,4,0))&amp;""</f>
        <v/>
      </c>
      <c r="E259" s="214"/>
      <c r="F259" s="39" t="str">
        <f>VLOOKUP($A259,Questions!$A$2:$W$333,20,0)&amp;""</f>
        <v>Yes</v>
      </c>
      <c r="G259" s="204"/>
      <c r="H259" s="60" t="str">
        <f>VLOOKUP($A259,Questions!$A$2:$W$333,22,0)&amp;""</f>
        <v>Critical Importance</v>
      </c>
      <c r="I259" s="204"/>
      <c r="J259" s="65" t="b">
        <v>0</v>
      </c>
      <c r="K259" s="1"/>
    </row>
    <row r="260" spans="1:11" s="38" customFormat="1" ht="48" customHeight="1">
      <c r="A260" s="25" t="str">
        <f>'Case-Specific'!A36</f>
        <v>HIPA-04</v>
      </c>
      <c r="B260" s="27" t="str">
        <f>VLOOKUP($A260,'Case-Specific'!$A$13:$E$85,2,0)&amp;""</f>
        <v>Have you entered into a Business Associate Agreements with all subcontractors who may have access to protected health information (PHI)?*</v>
      </c>
      <c r="C260" s="60" t="str">
        <f>VLOOKUP($A260,'Case-Specific'!$A$13:$E$85,3,0)&amp;""</f>
        <v>Yes</v>
      </c>
      <c r="D260" s="43" t="str">
        <f>IF(LEFT(VLOOKUP($A260,'Case-Specific'!$A$13:$E$85,5,0),21)='Auto Responses'!$A$73,'Auto Responses'!$A$74,VLOOKUP($A260,'Case-Specific'!$A$13:$E$85,4,0))&amp;""</f>
        <v/>
      </c>
      <c r="E260" s="214"/>
      <c r="F260" s="39" t="str">
        <f>VLOOKUP($A260,Questions!$A$2:$W$333,20,0)&amp;""</f>
        <v>Yes</v>
      </c>
      <c r="G260" s="204"/>
      <c r="H260" s="60" t="str">
        <f>VLOOKUP($A260,Questions!$A$2:$W$333,22,0)&amp;""</f>
        <v>Critical Importance</v>
      </c>
      <c r="I260" s="204"/>
      <c r="J260" s="65" t="b">
        <v>0</v>
      </c>
      <c r="K260" s="1"/>
    </row>
    <row r="261" spans="1:11" s="38" customFormat="1" ht="48" customHeight="1">
      <c r="A261" s="25" t="str">
        <f>'Case-Specific'!A37</f>
        <v>HIPA-05</v>
      </c>
      <c r="B261" s="27" t="str">
        <f>VLOOKUP($A261,'Case-Specific'!$A$13:$E$85,2,0)&amp;""</f>
        <v>Do you monitor or receive information regarding changes in HIPAA regulations?</v>
      </c>
      <c r="C261" s="60" t="str">
        <f>VLOOKUP($A261,'Case-Specific'!$A$13:$E$85,3,0)&amp;""</f>
        <v>Yes</v>
      </c>
      <c r="D261" s="43" t="str">
        <f>IF(LEFT(VLOOKUP($A261,'Case-Specific'!$A$13:$E$85,5,0),21)='Auto Responses'!$A$73,'Auto Responses'!$A$74,VLOOKUP($A261,'Case-Specific'!$A$13:$E$85,4,0))&amp;""</f>
        <v/>
      </c>
      <c r="E261" s="214"/>
      <c r="F261" s="39" t="str">
        <f>VLOOKUP($A261,Questions!$A$2:$W$333,20,0)&amp;""</f>
        <v>Yes</v>
      </c>
      <c r="G261" s="204"/>
      <c r="H261" s="60" t="str">
        <f>VLOOKUP($A261,Questions!$A$2:$W$333,22,0)&amp;""</f>
        <v>Standard Importance</v>
      </c>
      <c r="I261" s="204"/>
      <c r="J261" s="65" t="b">
        <v>0</v>
      </c>
      <c r="K261" s="1"/>
    </row>
    <row r="262" spans="1:11" s="38" customFormat="1" ht="48" customHeight="1">
      <c r="A262" s="25" t="str">
        <f>'Case-Specific'!A38</f>
        <v>HIPA-06</v>
      </c>
      <c r="B262" s="27" t="str">
        <f>VLOOKUP($A262,'Case-Specific'!$A$13:$E$85,2,0)&amp;""</f>
        <v>Has your organization designated HIPAA Privacy and Security officers as required by the rules?</v>
      </c>
      <c r="C262" s="60" t="str">
        <f>VLOOKUP($A262,'Case-Specific'!$A$13:$E$85,3,0)&amp;""</f>
        <v>Yes</v>
      </c>
      <c r="D262" s="43" t="str">
        <f>IF(LEFT(VLOOKUP($A262,'Case-Specific'!$A$13:$E$85,5,0),21)='Auto Responses'!$A$73,'Auto Responses'!$A$74,VLOOKUP($A262,'Case-Specific'!$A$13:$E$85,4,0))&amp;""</f>
        <v/>
      </c>
      <c r="E262" s="214"/>
      <c r="F262" s="39" t="str">
        <f>VLOOKUP($A262,Questions!$A$2:$W$333,20,0)&amp;""</f>
        <v>Yes</v>
      </c>
      <c r="G262" s="204"/>
      <c r="H262" s="60" t="str">
        <f>VLOOKUP($A262,Questions!$A$2:$W$333,22,0)&amp;""</f>
        <v>Standard Importance</v>
      </c>
      <c r="I262" s="204"/>
      <c r="J262" s="65" t="b">
        <v>0</v>
      </c>
      <c r="K262" s="1"/>
    </row>
    <row r="263" spans="1:11" s="38" customFormat="1" ht="48" customHeight="1">
      <c r="A263" s="25" t="str">
        <f>'Case-Specific'!A39</f>
        <v>HIPA-07</v>
      </c>
      <c r="B263" s="27" t="str">
        <f>VLOOKUP($A263,'Case-Specific'!$A$13:$E$85,2,0)&amp;""</f>
        <v>Do you comply with the requirements of the Health Information Technology for Economic and Clinical Health Act (HITECH)?</v>
      </c>
      <c r="C263" s="60" t="str">
        <f>VLOOKUP($A263,'Case-Specific'!$A$13:$E$85,3,0)&amp;""</f>
        <v>No</v>
      </c>
      <c r="D263" s="43" t="str">
        <f>IF(LEFT(VLOOKUP($A263,'Case-Specific'!$A$13:$E$85,5,0),21)='Auto Responses'!$A$73,'Auto Responses'!$A$74,VLOOKUP($A263,'Case-Specific'!$A$13:$E$85,4,0))&amp;""</f>
        <v>We have not done a full audit of our compliance with HITECH</v>
      </c>
      <c r="E263" s="214"/>
      <c r="F263" s="39" t="str">
        <f>VLOOKUP($A263,Questions!$A$2:$W$333,20,0)&amp;""</f>
        <v>Yes</v>
      </c>
      <c r="G263" s="204"/>
      <c r="H263" s="60" t="str">
        <f>VLOOKUP($A263,Questions!$A$2:$W$333,22,0)&amp;""</f>
        <v>Standard Importance</v>
      </c>
      <c r="I263" s="204"/>
      <c r="J263" s="65" t="b">
        <v>0</v>
      </c>
      <c r="K263" s="1"/>
    </row>
    <row r="264" spans="1:11" s="38" customFormat="1" ht="48" customHeight="1">
      <c r="A264" s="25" t="str">
        <f>'Case-Specific'!A40</f>
        <v>HIPA-08</v>
      </c>
      <c r="B264" s="27" t="str">
        <f>VLOOKUP($A264,'Case-Specific'!$A$13:$E$85,2,0)&amp;""</f>
        <v>Have you conducted a risk analysis as required under the HIPAA Security Rule?</v>
      </c>
      <c r="C264" s="60" t="str">
        <f>VLOOKUP($A264,'Case-Specific'!$A$13:$E$85,3,0)&amp;""</f>
        <v>Yes</v>
      </c>
      <c r="D264" s="43" t="str">
        <f>IF(LEFT(VLOOKUP($A264,'Case-Specific'!$A$13:$E$85,5,0),21)='Auto Responses'!$A$73,'Auto Responses'!$A$74,VLOOKUP($A264,'Case-Specific'!$A$13:$E$85,4,0))&amp;""</f>
        <v/>
      </c>
      <c r="E264" s="214"/>
      <c r="F264" s="39" t="str">
        <f>VLOOKUP($A264,Questions!$A$2:$W$333,20,0)&amp;""</f>
        <v>Yes</v>
      </c>
      <c r="G264" s="204"/>
      <c r="H264" s="60" t="str">
        <f>VLOOKUP($A264,Questions!$A$2:$W$333,22,0)&amp;""</f>
        <v>Standard Importance</v>
      </c>
      <c r="I264" s="204"/>
      <c r="J264" s="65" t="b">
        <v>0</v>
      </c>
      <c r="K264" s="1"/>
    </row>
    <row r="265" spans="1:11" s="38" customFormat="1" ht="48" customHeight="1">
      <c r="A265" s="25" t="str">
        <f>'Case-Specific'!A41</f>
        <v>HIPA-09</v>
      </c>
      <c r="B265" s="27" t="str">
        <f>VLOOKUP($A265,'Case-Specific'!$A$13:$E$85,2,0)&amp;""</f>
        <v>Have you taken actions to mitigate the identified risks?</v>
      </c>
      <c r="C265" s="60" t="str">
        <f>VLOOKUP($A265,'Case-Specific'!$A$13:$E$85,3,0)&amp;""</f>
        <v>Yes</v>
      </c>
      <c r="D265" s="43" t="str">
        <f>IF(LEFT(VLOOKUP($A265,'Case-Specific'!$A$13:$E$85,5,0),21)='Auto Responses'!$A$73,'Auto Responses'!$A$74,VLOOKUP($A265,'Case-Specific'!$A$13:$E$85,4,0))&amp;""</f>
        <v/>
      </c>
      <c r="E265" s="214"/>
      <c r="F265" s="39" t="str">
        <f>VLOOKUP($A265,Questions!$A$2:$W$333,20,0)&amp;""</f>
        <v>Yes</v>
      </c>
      <c r="G265" s="204"/>
      <c r="H265" s="60" t="str">
        <f>VLOOKUP($A265,Questions!$A$2:$W$333,22,0)&amp;""</f>
        <v>Standard Importance</v>
      </c>
      <c r="I265" s="204"/>
      <c r="J265" s="65" t="b">
        <v>0</v>
      </c>
      <c r="K265" s="1"/>
    </row>
    <row r="266" spans="1:11" s="38" customFormat="1" ht="48" customHeight="1">
      <c r="A266" s="25" t="str">
        <f>'Case-Specific'!A42</f>
        <v>HIPA-10</v>
      </c>
      <c r="B266" s="27" t="str">
        <f>VLOOKUP($A266,'Case-Specific'!$A$13:$E$85,2,0)&amp;""</f>
        <v>Does your application require user and system administrator password changes at a frequency no greater than 90 days?</v>
      </c>
      <c r="C266" s="60" t="str">
        <f>VLOOKUP($A266,'Case-Specific'!$A$13:$E$85,3,0)&amp;""</f>
        <v>Yes</v>
      </c>
      <c r="D266" s="43" t="str">
        <f>IF(LEFT(VLOOKUP($A266,'Case-Specific'!$A$13:$E$85,5,0),21)='Auto Responses'!$A$73,'Auto Responses'!$A$74,VLOOKUP($A266,'Case-Specific'!$A$13:$E$85,4,0))&amp;""</f>
        <v/>
      </c>
      <c r="E266" s="214"/>
      <c r="F266" s="39" t="str">
        <f>VLOOKUP($A266,Questions!$A$2:$W$333,20,0)&amp;""</f>
        <v>Yes</v>
      </c>
      <c r="G266" s="204"/>
      <c r="H266" s="60" t="str">
        <f>VLOOKUP($A266,Questions!$A$2:$W$333,22,0)&amp;""</f>
        <v>Standard Importance</v>
      </c>
      <c r="I266" s="204"/>
      <c r="J266" s="65" t="b">
        <v>0</v>
      </c>
      <c r="K266" s="1"/>
    </row>
    <row r="267" spans="1:11" s="38" customFormat="1" ht="48" customHeight="1">
      <c r="A267" s="25" t="str">
        <f>'Case-Specific'!A43</f>
        <v>HIPA-11</v>
      </c>
      <c r="B267" s="27" t="str">
        <f>VLOOKUP($A267,'Case-Specific'!$A$13:$E$85,2,0)&amp;""</f>
        <v>Does your application require users to set their own password after an administrator reset or on first use of the account?</v>
      </c>
      <c r="C267" s="60" t="str">
        <f>VLOOKUP($A267,'Case-Specific'!$A$13:$E$85,3,0)&amp;""</f>
        <v>Yes</v>
      </c>
      <c r="D267" s="43" t="str">
        <f>IF(LEFT(VLOOKUP($A267,'Case-Specific'!$A$13:$E$85,5,0),21)='Auto Responses'!$A$73,'Auto Responses'!$A$74,VLOOKUP($A267,'Case-Specific'!$A$13:$E$85,4,0))&amp;""</f>
        <v/>
      </c>
      <c r="E267" s="214"/>
      <c r="F267" s="39" t="str">
        <f>VLOOKUP($A267,Questions!$A$2:$W$333,20,0)&amp;""</f>
        <v>Yes</v>
      </c>
      <c r="G267" s="204"/>
      <c r="H267" s="60" t="str">
        <f>VLOOKUP($A267,Questions!$A$2:$W$333,22,0)&amp;""</f>
        <v>Standard Importance</v>
      </c>
      <c r="I267" s="204"/>
      <c r="J267" s="65" t="b">
        <v>0</v>
      </c>
      <c r="K267" s="1"/>
    </row>
    <row r="268" spans="1:11" s="38" customFormat="1" ht="48" customHeight="1">
      <c r="A268" s="25" t="str">
        <f>'Case-Specific'!A44</f>
        <v>HIPA-12</v>
      </c>
      <c r="B268" s="27" t="str">
        <f>VLOOKUP($A268,'Case-Specific'!$A$13:$E$85,2,0)&amp;""</f>
        <v>Does your application lock out an account after a number of failed login attempts?</v>
      </c>
      <c r="C268" s="60" t="str">
        <f>VLOOKUP($A268,'Case-Specific'!$A$13:$E$85,3,0)&amp;""</f>
        <v>Yes</v>
      </c>
      <c r="D268" s="43" t="str">
        <f>IF(LEFT(VLOOKUP($A268,'Case-Specific'!$A$13:$E$85,5,0),21)='Auto Responses'!$A$73,'Auto Responses'!$A$74,VLOOKUP($A268,'Case-Specific'!$A$13:$E$85,4,0))&amp;""</f>
        <v/>
      </c>
      <c r="E268" s="214"/>
      <c r="F268" s="39" t="str">
        <f>VLOOKUP($A268,Questions!$A$2:$W$333,20,0)&amp;""</f>
        <v>Yes</v>
      </c>
      <c r="G268" s="204"/>
      <c r="H268" s="60" t="str">
        <f>VLOOKUP($A268,Questions!$A$2:$W$333,22,0)&amp;""</f>
        <v>Standard Importance</v>
      </c>
      <c r="I268" s="204"/>
      <c r="J268" s="65" t="b">
        <v>0</v>
      </c>
      <c r="K268" s="1"/>
    </row>
    <row r="269" spans="1:11" s="38" customFormat="1" ht="48" customHeight="1">
      <c r="A269" s="25" t="str">
        <f>'Case-Specific'!A45</f>
        <v>HIPA-13</v>
      </c>
      <c r="B269" s="27" t="str">
        <f>VLOOKUP($A269,'Case-Specific'!$A$13:$E$85,2,0)&amp;""</f>
        <v>Does your application automatically lock or log-out an account after a period of inactivity?</v>
      </c>
      <c r="C269" s="60" t="str">
        <f>VLOOKUP($A269,'Case-Specific'!$A$13:$E$85,3,0)&amp;""</f>
        <v>Yes</v>
      </c>
      <c r="D269" s="43" t="str">
        <f>IF(LEFT(VLOOKUP($A269,'Case-Specific'!$A$13:$E$85,5,0),21)='Auto Responses'!$A$73,'Auto Responses'!$A$74,VLOOKUP($A269,'Case-Specific'!$A$13:$E$85,4,0))&amp;""</f>
        <v/>
      </c>
      <c r="E269" s="214"/>
      <c r="F269" s="39" t="str">
        <f>VLOOKUP($A269,Questions!$A$2:$W$333,20,0)&amp;""</f>
        <v>Yes</v>
      </c>
      <c r="G269" s="204"/>
      <c r="H269" s="60" t="str">
        <f>VLOOKUP($A269,Questions!$A$2:$W$333,22,0)&amp;""</f>
        <v>Standard Importance</v>
      </c>
      <c r="I269" s="204"/>
      <c r="J269" s="65" t="b">
        <v>0</v>
      </c>
      <c r="K269" s="1"/>
    </row>
    <row r="270" spans="1:11" s="38" customFormat="1" ht="48" customHeight="1">
      <c r="A270" s="25" t="str">
        <f>'Case-Specific'!A46</f>
        <v>HIPA-14</v>
      </c>
      <c r="B270" s="27" t="str">
        <f>VLOOKUP($A270,'Case-Specific'!$A$13:$E$85,2,0)&amp;""</f>
        <v>Are passwords visible in plain text, whether when stored or entered, including service level accounts (i.e., database accounts, etc.)?</v>
      </c>
      <c r="C270" s="60" t="str">
        <f>VLOOKUP($A270,'Case-Specific'!$A$13:$E$85,3,0)&amp;""</f>
        <v>No</v>
      </c>
      <c r="D270" s="43" t="str">
        <f>IF(LEFT(VLOOKUP($A270,'Case-Specific'!$A$13:$E$85,5,0),21)='Auto Responses'!$A$73,'Auto Responses'!$A$74,VLOOKUP($A270,'Case-Specific'!$A$13:$E$85,4,0))&amp;""</f>
        <v/>
      </c>
      <c r="E270" s="214"/>
      <c r="F270" s="39" t="str">
        <f>VLOOKUP($A270,Questions!$A$2:$W$333,20,0)&amp;""</f>
        <v>No</v>
      </c>
      <c r="G270" s="204"/>
      <c r="H270" s="60" t="str">
        <f>VLOOKUP($A270,Questions!$A$2:$W$333,22,0)&amp;""</f>
        <v>Standard Importance</v>
      </c>
      <c r="I270" s="204"/>
      <c r="J270" s="65" t="b">
        <v>0</v>
      </c>
      <c r="K270" s="1"/>
    </row>
    <row r="271" spans="1:11" s="38" customFormat="1" ht="48" customHeight="1">
      <c r="A271" s="25" t="str">
        <f>'Case-Specific'!A47</f>
        <v>HIPA-15</v>
      </c>
      <c r="B271" s="27" t="str">
        <f>VLOOKUP($A271,'Case-Specific'!$A$13:$E$85,2,0)&amp;""</f>
        <v>If the application is institution-hosted, can all service level and administrative account passwords be changed by the institution?</v>
      </c>
      <c r="C271" s="60" t="str">
        <f>VLOOKUP($A271,'Case-Specific'!$A$13:$E$85,3,0)&amp;""</f>
        <v>Yes</v>
      </c>
      <c r="D271" s="43" t="str">
        <f>IF(LEFT(VLOOKUP($A271,'Case-Specific'!$A$13:$E$85,5,0),21)='Auto Responses'!$A$73,'Auto Responses'!$A$74,VLOOKUP($A271,'Case-Specific'!$A$13:$E$85,4,0))&amp;""</f>
        <v/>
      </c>
      <c r="E271" s="214"/>
      <c r="F271" s="39" t="str">
        <f>VLOOKUP($A271,Questions!$A$2:$W$333,20,0)&amp;""</f>
        <v>Yes</v>
      </c>
      <c r="G271" s="204"/>
      <c r="H271" s="60" t="str">
        <f>VLOOKUP($A271,Questions!$A$2:$W$333,22,0)&amp;""</f>
        <v>Standard Importance</v>
      </c>
      <c r="I271" s="204"/>
      <c r="J271" s="65" t="b">
        <v>0</v>
      </c>
      <c r="K271" s="1"/>
    </row>
    <row r="272" spans="1:11" s="38" customFormat="1" ht="48" customHeight="1">
      <c r="A272" s="25" t="str">
        <f>'Case-Specific'!A48</f>
        <v>HIPA-16</v>
      </c>
      <c r="B272" s="27" t="str">
        <f>VLOOKUP($A272,'Case-Specific'!$A$13:$E$85,2,0)&amp;""</f>
        <v>Does your application provide the ability to define user access levels?</v>
      </c>
      <c r="C272" s="60" t="str">
        <f>VLOOKUP($A272,'Case-Specific'!$A$13:$E$85,3,0)&amp;""</f>
        <v>Yes</v>
      </c>
      <c r="D272" s="43" t="str">
        <f>IF(LEFT(VLOOKUP($A272,'Case-Specific'!$A$13:$E$85,5,0),21)='Auto Responses'!$A$73,'Auto Responses'!$A$74,VLOOKUP($A272,'Case-Specific'!$A$13:$E$85,4,0))&amp;""</f>
        <v/>
      </c>
      <c r="E272" s="214"/>
      <c r="F272" s="39" t="str">
        <f>VLOOKUP($A272,Questions!$A$2:$W$333,20,0)&amp;""</f>
        <v>Yes</v>
      </c>
      <c r="G272" s="204"/>
      <c r="H272" s="60" t="str">
        <f>VLOOKUP($A272,Questions!$A$2:$W$333,22,0)&amp;""</f>
        <v>Standard Importance</v>
      </c>
      <c r="I272" s="204"/>
      <c r="J272" s="65" t="b">
        <v>0</v>
      </c>
      <c r="K272" s="1"/>
    </row>
    <row r="273" spans="1:11" s="38" customFormat="1" ht="48" customHeight="1">
      <c r="A273" s="25" t="str">
        <f>'Case-Specific'!A49</f>
        <v>HIPA-17</v>
      </c>
      <c r="B273" s="27" t="str">
        <f>VLOOKUP($A273,'Case-Specific'!$A$13:$E$85,2,0)&amp;""</f>
        <v>Does your application support varying levels of access to administrative tasks defined individually per user?</v>
      </c>
      <c r="C273" s="60" t="str">
        <f>VLOOKUP($A273,'Case-Specific'!$A$13:$E$85,3,0)&amp;""</f>
        <v>Yes</v>
      </c>
      <c r="D273" s="43" t="str">
        <f>IF(LEFT(VLOOKUP($A273,'Case-Specific'!$A$13:$E$85,5,0),21)='Auto Responses'!$A$73,'Auto Responses'!$A$74,VLOOKUP($A273,'Case-Specific'!$A$13:$E$85,4,0))&amp;""</f>
        <v/>
      </c>
      <c r="E273" s="214"/>
      <c r="F273" s="39" t="str">
        <f>VLOOKUP($A273,Questions!$A$2:$W$333,20,0)&amp;""</f>
        <v>Yes</v>
      </c>
      <c r="G273" s="204"/>
      <c r="H273" s="60" t="str">
        <f>VLOOKUP($A273,Questions!$A$2:$W$333,22,0)&amp;""</f>
        <v>Standard Importance</v>
      </c>
      <c r="I273" s="204"/>
      <c r="J273" s="65" t="b">
        <v>0</v>
      </c>
      <c r="K273" s="1"/>
    </row>
    <row r="274" spans="1:11" s="38" customFormat="1" ht="48" customHeight="1">
      <c r="A274" s="25" t="str">
        <f>'Case-Specific'!A50</f>
        <v>HIPA-18</v>
      </c>
      <c r="B274" s="27" t="str">
        <f>VLOOKUP($A274,'Case-Specific'!$A$13:$E$85,2,0)&amp;""</f>
        <v>Does your application support varying levels of access to records based on user ID?</v>
      </c>
      <c r="C274" s="60" t="str">
        <f>VLOOKUP($A274,'Case-Specific'!$A$13:$E$85,3,0)&amp;""</f>
        <v>Yes</v>
      </c>
      <c r="D274" s="43" t="str">
        <f>IF(LEFT(VLOOKUP($A274,'Case-Specific'!$A$13:$E$85,5,0),21)='Auto Responses'!$A$73,'Auto Responses'!$A$74,VLOOKUP($A274,'Case-Specific'!$A$13:$E$85,4,0))&amp;""</f>
        <v/>
      </c>
      <c r="E274" s="214"/>
      <c r="F274" s="39" t="str">
        <f>VLOOKUP($A274,Questions!$A$2:$W$333,20,0)&amp;""</f>
        <v>No</v>
      </c>
      <c r="G274" s="204"/>
      <c r="H274" s="60" t="str">
        <f>VLOOKUP($A274,Questions!$A$2:$W$333,22,0)&amp;""</f>
        <v>Standard Importance</v>
      </c>
      <c r="I274" s="204"/>
      <c r="J274" s="65" t="b">
        <v>0</v>
      </c>
      <c r="K274" s="1"/>
    </row>
    <row r="275" spans="1:11" s="38" customFormat="1" ht="48" customHeight="1">
      <c r="A275" s="25" t="str">
        <f>'Case-Specific'!A51</f>
        <v>HIPA-19</v>
      </c>
      <c r="B275" s="27" t="str">
        <f>VLOOKUP($A275,'Case-Specific'!$A$13:$E$85,2,0)&amp;""</f>
        <v>Is there a limit to the number of groups to which a user can be assigned?</v>
      </c>
      <c r="C275" s="60" t="str">
        <f>VLOOKUP($A275,'Case-Specific'!$A$13:$E$85,3,0)&amp;""</f>
        <v>Yes</v>
      </c>
      <c r="D275" s="43" t="str">
        <f>IF(LEFT(VLOOKUP($A275,'Case-Specific'!$A$13:$E$85,5,0),21)='Auto Responses'!$A$73,'Auto Responses'!$A$74,VLOOKUP($A275,'Case-Specific'!$A$13:$E$85,4,0))&amp;""</f>
        <v/>
      </c>
      <c r="E275" s="214"/>
      <c r="F275" s="39" t="str">
        <f>VLOOKUP($A275,Questions!$A$2:$W$333,20,0)&amp;""</f>
        <v>Yes</v>
      </c>
      <c r="G275" s="204"/>
      <c r="H275" s="60" t="str">
        <f>VLOOKUP($A275,Questions!$A$2:$W$333,22,0)&amp;""</f>
        <v>Standard Importance</v>
      </c>
      <c r="I275" s="204"/>
      <c r="J275" s="65" t="b">
        <v>0</v>
      </c>
      <c r="K275" s="1"/>
    </row>
    <row r="276" spans="1:11" s="38" customFormat="1" ht="48" customHeight="1">
      <c r="A276" s="25" t="str">
        <f>'Case-Specific'!A52</f>
        <v>HIPA-20</v>
      </c>
      <c r="B276" s="27" t="str">
        <f>VLOOKUP($A276,'Case-Specific'!$A$13:$E$85,2,0)&amp;""</f>
        <v>Do accounts used for solution provider-supplied remote support abide by the same authentication policies and access logging as the rest of the system?</v>
      </c>
      <c r="C276" s="60" t="str">
        <f>VLOOKUP($A276,'Case-Specific'!$A$13:$E$85,3,0)&amp;""</f>
        <v>Yes</v>
      </c>
      <c r="D276" s="43" t="str">
        <f>IF(LEFT(VLOOKUP($A276,'Case-Specific'!$A$13:$E$85,5,0),21)='Auto Responses'!$A$73,'Auto Responses'!$A$74,VLOOKUP($A276,'Case-Specific'!$A$13:$E$85,4,0))&amp;""</f>
        <v/>
      </c>
      <c r="E276" s="214"/>
      <c r="F276" s="39" t="str">
        <f>VLOOKUP($A276,Questions!$A$2:$W$333,20,0)&amp;""</f>
        <v>Yes</v>
      </c>
      <c r="G276" s="204"/>
      <c r="H276" s="60" t="str">
        <f>VLOOKUP($A276,Questions!$A$2:$W$333,22,0)&amp;""</f>
        <v>Standard Importance</v>
      </c>
      <c r="I276" s="204"/>
      <c r="J276" s="65" t="b">
        <v>0</v>
      </c>
      <c r="K276" s="1"/>
    </row>
    <row r="277" spans="1:11" s="38" customFormat="1" ht="48" customHeight="1">
      <c r="A277" s="25" t="str">
        <f>'Case-Specific'!A53</f>
        <v>HIPA-21</v>
      </c>
      <c r="B277" s="27" t="str">
        <f>VLOOKUP($A277,'Case-Specific'!$A$13:$E$85,2,0)&amp;""</f>
        <v>Does the application log record access including specific user, date/time of access, and originating IP or device?</v>
      </c>
      <c r="C277" s="60" t="str">
        <f>VLOOKUP($A277,'Case-Specific'!$A$13:$E$85,3,0)&amp;""</f>
        <v>Yes</v>
      </c>
      <c r="D277" s="43" t="str">
        <f>IF(LEFT(VLOOKUP($A277,'Case-Specific'!$A$13:$E$85,5,0),21)='Auto Responses'!$A$73,'Auto Responses'!$A$74,VLOOKUP($A277,'Case-Specific'!$A$13:$E$85,4,0))&amp;""</f>
        <v/>
      </c>
      <c r="E277" s="214"/>
      <c r="F277" s="39" t="str">
        <f>VLOOKUP($A277,Questions!$A$2:$W$333,20,0)&amp;""</f>
        <v>Yes</v>
      </c>
      <c r="G277" s="204"/>
      <c r="H277" s="60" t="str">
        <f>VLOOKUP($A277,Questions!$A$2:$W$333,22,0)&amp;""</f>
        <v>Standard Importance</v>
      </c>
      <c r="I277" s="204"/>
      <c r="J277" s="65" t="b">
        <v>0</v>
      </c>
      <c r="K277" s="1"/>
    </row>
    <row r="278" spans="1:11" s="38" customFormat="1" ht="48" customHeight="1">
      <c r="A278" s="25" t="str">
        <f>'Case-Specific'!A54</f>
        <v>HIPA-22</v>
      </c>
      <c r="B278" s="27" t="str">
        <f>VLOOKUP($A278,'Case-Specific'!$A$13:$E$85,2,0)&amp;""</f>
        <v>Does the application log administrative activity, such as user account access changes and password changes, including specific user, date/time of changes, and originating IP or device?</v>
      </c>
      <c r="C278" s="60" t="str">
        <f>VLOOKUP($A278,'Case-Specific'!$A$13:$E$85,3,0)&amp;""</f>
        <v>Yes</v>
      </c>
      <c r="D278" s="43" t="str">
        <f>IF(LEFT(VLOOKUP($A278,'Case-Specific'!$A$13:$E$85,5,0),21)='Auto Responses'!$A$73,'Auto Responses'!$A$74,VLOOKUP($A278,'Case-Specific'!$A$13:$E$85,4,0))&amp;""</f>
        <v/>
      </c>
      <c r="E278" s="214"/>
      <c r="F278" s="39" t="str">
        <f>VLOOKUP($A278,Questions!$A$2:$W$333,20,0)&amp;""</f>
        <v>Yes</v>
      </c>
      <c r="G278" s="204"/>
      <c r="H278" s="60" t="str">
        <f>VLOOKUP($A278,Questions!$A$2:$W$333,22,0)&amp;""</f>
        <v>Standard Importance</v>
      </c>
      <c r="I278" s="204"/>
      <c r="J278" s="65" t="b">
        <v>0</v>
      </c>
      <c r="K278" s="1"/>
    </row>
    <row r="279" spans="1:11" s="38" customFormat="1" ht="48" customHeight="1">
      <c r="A279" s="25" t="str">
        <f>'Case-Specific'!A55</f>
        <v>HIPA-23</v>
      </c>
      <c r="B279" s="27" t="str">
        <f>VLOOKUP($A279,'Case-Specific'!$A$13:$E$85,2,0)&amp;""</f>
        <v>How long does the application keep access/change logs?</v>
      </c>
      <c r="C279" s="60" t="str">
        <f>VLOOKUP($A279,'Case-Specific'!$A$13:$E$85,3,0)&amp;""</f>
        <v/>
      </c>
      <c r="D279" s="43" t="str">
        <f>IF(LEFT(VLOOKUP($A279,'Case-Specific'!$A$13:$E$85,5,0),21)='Auto Responses'!$A$73,'Auto Responses'!$A$74,VLOOKUP($A279,'Case-Specific'!$A$13:$E$85,4,0))&amp;""</f>
        <v>We can retain the logs for the duration of the contract and up to the number of years that the client requires after the contract.</v>
      </c>
      <c r="E279" s="214"/>
      <c r="F279" s="39" t="str">
        <f>VLOOKUP($A279,Questions!$A$2:$W$333,20,0)&amp;""</f>
        <v>Yes</v>
      </c>
      <c r="G279" s="204"/>
      <c r="H279" s="60" t="str">
        <f>VLOOKUP($A279,Questions!$A$2:$W$333,22,0)&amp;""</f>
        <v>Standard Importance</v>
      </c>
      <c r="I279" s="204"/>
      <c r="J279" s="65" t="b">
        <v>0</v>
      </c>
      <c r="K279" s="1"/>
    </row>
    <row r="280" spans="1:11" s="38" customFormat="1" ht="48" customHeight="1">
      <c r="A280" s="25" t="str">
        <f>'Case-Specific'!A56</f>
        <v>HIPA-24</v>
      </c>
      <c r="B280" s="27" t="str">
        <f>VLOOKUP($A280,'Case-Specific'!$A$13:$E$85,2,0)&amp;""</f>
        <v>Can the application logs be archived?</v>
      </c>
      <c r="C280" s="60" t="str">
        <f>VLOOKUP($A280,'Case-Specific'!$A$13:$E$85,3,0)&amp;""</f>
        <v>Yes</v>
      </c>
      <c r="D280" s="43" t="str">
        <f>IF(LEFT(VLOOKUP($A280,'Case-Specific'!$A$13:$E$85,5,0),21)='Auto Responses'!$A$73,'Auto Responses'!$A$74,VLOOKUP($A280,'Case-Specific'!$A$13:$E$85,4,0))&amp;""</f>
        <v/>
      </c>
      <c r="E280" s="214"/>
      <c r="F280" s="39" t="str">
        <f>VLOOKUP($A280,Questions!$A$2:$W$333,20,0)&amp;""</f>
        <v>Yes</v>
      </c>
      <c r="G280" s="204"/>
      <c r="H280" s="60" t="str">
        <f>VLOOKUP($A280,Questions!$A$2:$W$333,22,0)&amp;""</f>
        <v>Standard Importance</v>
      </c>
      <c r="I280" s="204"/>
      <c r="J280" s="65" t="b">
        <v>0</v>
      </c>
      <c r="K280" s="1"/>
    </row>
    <row r="281" spans="1:11" s="38" customFormat="1" ht="48" customHeight="1">
      <c r="A281" s="25" t="str">
        <f>'Case-Specific'!A57</f>
        <v>HIPA-25</v>
      </c>
      <c r="B281" s="27" t="str">
        <f>VLOOKUP($A281,'Case-Specific'!$A$13:$E$85,2,0)&amp;""</f>
        <v>Can the application logs be saved externally?</v>
      </c>
      <c r="C281" s="60" t="str">
        <f>VLOOKUP($A281,'Case-Specific'!$A$13:$E$85,3,0)&amp;""</f>
        <v>Yes</v>
      </c>
      <c r="D281" s="43" t="str">
        <f>IF(LEFT(VLOOKUP($A281,'Case-Specific'!$A$13:$E$85,5,0),21)='Auto Responses'!$A$73,'Auto Responses'!$A$74,VLOOKUP($A281,'Case-Specific'!$A$13:$E$85,4,0))&amp;""</f>
        <v>Downloadable</v>
      </c>
      <c r="E281" s="214"/>
      <c r="F281" s="39" t="str">
        <f>VLOOKUP($A281,Questions!$A$2:$W$333,20,0)&amp;""</f>
        <v>Yes</v>
      </c>
      <c r="G281" s="204"/>
      <c r="H281" s="60" t="str">
        <f>VLOOKUP($A281,Questions!$A$2:$W$333,22,0)&amp;""</f>
        <v>Standard Importance</v>
      </c>
      <c r="I281" s="204"/>
      <c r="J281" s="65" t="b">
        <v>0</v>
      </c>
      <c r="K281" s="1"/>
    </row>
    <row r="282" spans="1:11" s="38" customFormat="1" ht="48" customHeight="1">
      <c r="A282" s="25" t="str">
        <f>'Case-Specific'!A58</f>
        <v>HIPA-26</v>
      </c>
      <c r="B282" s="27" t="str">
        <f>VLOOKUP($A282,'Case-Specific'!$A$13:$E$85,2,0)&amp;""</f>
        <v>Do you have a disaster recovery plan and emergency mode operation plan?</v>
      </c>
      <c r="C282" s="60" t="str">
        <f>VLOOKUP($A282,'Case-Specific'!$A$13:$E$85,3,0)&amp;""</f>
        <v>Yes</v>
      </c>
      <c r="D282" s="43" t="str">
        <f>IF(LEFT(VLOOKUP($A282,'Case-Specific'!$A$13:$E$85,5,0),21)='Auto Responses'!$A$73,'Auto Responses'!$A$74,VLOOKUP($A282,'Case-Specific'!$A$13:$E$85,4,0))&amp;""</f>
        <v/>
      </c>
      <c r="E282" s="214"/>
      <c r="F282" s="39" t="str">
        <f>VLOOKUP($A282,Questions!$A$2:$W$333,20,0)&amp;""</f>
        <v>Yes</v>
      </c>
      <c r="G282" s="204"/>
      <c r="H282" s="60" t="str">
        <f>VLOOKUP($A282,Questions!$A$2:$W$333,22,0)&amp;""</f>
        <v>Standard Importance</v>
      </c>
      <c r="I282" s="204"/>
      <c r="J282" s="65" t="b">
        <v>0</v>
      </c>
      <c r="K282" s="1"/>
    </row>
    <row r="283" spans="1:11" s="38" customFormat="1" ht="48" customHeight="1">
      <c r="A283" s="25" t="str">
        <f>'Case-Specific'!A59</f>
        <v>HIPA-27</v>
      </c>
      <c r="B283" s="27" t="str">
        <f>VLOOKUP($A283,'Case-Specific'!$A$13:$E$85,2,0)&amp;""</f>
        <v>Can you provide a HIPAA compliance attestation document?</v>
      </c>
      <c r="C283" s="60" t="str">
        <f>VLOOKUP($A283,'Case-Specific'!$A$13:$E$85,3,0)&amp;""</f>
        <v>Yes</v>
      </c>
      <c r="D283" s="43" t="str">
        <f>IF(LEFT(VLOOKUP($A283,'Case-Specific'!$A$13:$E$85,5,0),21)='Auto Responses'!$A$73,'Auto Responses'!$A$74,VLOOKUP($A283,'Case-Specific'!$A$13:$E$85,4,0))&amp;""</f>
        <v/>
      </c>
      <c r="E283" s="214"/>
      <c r="F283" s="39" t="str">
        <f>VLOOKUP($A283,Questions!$A$2:$W$333,20,0)&amp;""</f>
        <v>Yes</v>
      </c>
      <c r="G283" s="204"/>
      <c r="H283" s="60" t="str">
        <f>VLOOKUP($A283,Questions!$A$2:$W$333,22,0)&amp;""</f>
        <v>Standard Importance</v>
      </c>
      <c r="I283" s="204"/>
      <c r="J283" s="65" t="b">
        <v>0</v>
      </c>
      <c r="K283" s="1"/>
    </row>
    <row r="284" spans="1:11" s="38" customFormat="1" ht="48" customHeight="1">
      <c r="A284" s="25" t="str">
        <f>'Case-Specific'!A60</f>
        <v>HIPA-28</v>
      </c>
      <c r="B284" s="27" t="str">
        <f>VLOOKUP($A284,'Case-Specific'!$A$13:$E$85,2,0)&amp;""</f>
        <v>Are you willing to enter into a Business Associate Agreement (BAA)?</v>
      </c>
      <c r="C284" s="60" t="str">
        <f>VLOOKUP($A284,'Case-Specific'!$A$13:$E$85,3,0)&amp;""</f>
        <v>Yes</v>
      </c>
      <c r="D284" s="43" t="str">
        <f>IF(LEFT(VLOOKUP($A284,'Case-Specific'!$A$13:$E$85,5,0),21)='Auto Responses'!$A$73,'Auto Responses'!$A$74,VLOOKUP($A284,'Case-Specific'!$A$13:$E$85,4,0))&amp;""</f>
        <v/>
      </c>
      <c r="E284" s="214"/>
      <c r="F284" s="39" t="str">
        <f>VLOOKUP($A284,Questions!$A$2:$W$333,20,0)&amp;""</f>
        <v>Yes</v>
      </c>
      <c r="G284" s="204"/>
      <c r="H284" s="60" t="str">
        <f>VLOOKUP($A284,Questions!$A$2:$W$333,22,0)&amp;""</f>
        <v>Standard Importance</v>
      </c>
      <c r="I284" s="204"/>
      <c r="J284" s="65" t="b">
        <v>0</v>
      </c>
      <c r="K284" s="1"/>
    </row>
    <row r="285" spans="1:11" s="38" customFormat="1" ht="48" customHeight="1">
      <c r="A285" s="25" t="str">
        <f>'Case-Specific'!A61</f>
        <v>HIPA-29</v>
      </c>
      <c r="B285" s="27" t="str">
        <f>VLOOKUP($A285,'Case-Specific'!$A$13:$E$85,2,0)&amp;""</f>
        <v>Do your data backup and retention policies and practices meet HIPAA requirements?</v>
      </c>
      <c r="C285" s="60" t="str">
        <f>VLOOKUP($A285,'Case-Specific'!$A$13:$E$85,3,0)&amp;""</f>
        <v>Yes</v>
      </c>
      <c r="D285" s="43" t="str">
        <f>IF(LEFT(VLOOKUP($A285,'Case-Specific'!$A$13:$E$85,5,0),21)='Auto Responses'!$A$73,'Auto Responses'!$A$74,VLOOKUP($A285,'Case-Specific'!$A$13:$E$85,4,0))&amp;""</f>
        <v/>
      </c>
      <c r="E285" s="214"/>
      <c r="F285" s="39" t="str">
        <f>VLOOKUP($A285,Questions!$A$2:$W$333,20,0)&amp;""</f>
        <v>Yes</v>
      </c>
      <c r="G285" s="204"/>
      <c r="H285" s="60" t="str">
        <f>VLOOKUP($A285,Questions!$A$2:$W$333,22,0)&amp;""</f>
        <v>Minor Importance</v>
      </c>
      <c r="I285" s="204"/>
      <c r="J285" s="65" t="b">
        <v>0</v>
      </c>
      <c r="K285" s="1"/>
    </row>
    <row r="286" spans="1:11" s="1" customFormat="1" ht="37.35" customHeight="1">
      <c r="A286" s="80" t="str">
        <f>VLOOKUP(LEFT($A287,4),'Auto Responses'!$N$4:$O$38,2,0)&amp;""</f>
        <v xml:space="preserve"> Payment Card Industry Data Security Standard (PCI DSS)</v>
      </c>
      <c r="B286" s="30"/>
      <c r="C286" s="40"/>
      <c r="D286" s="40"/>
      <c r="E286" s="148" t="s">
        <v>552</v>
      </c>
      <c r="F286" s="40"/>
      <c r="G286" s="40"/>
      <c r="H286" s="40"/>
      <c r="I286" s="40"/>
      <c r="J286" s="40"/>
    </row>
    <row r="287" spans="1:11" s="38" customFormat="1" ht="48" customHeight="1">
      <c r="A287" s="25" t="str">
        <f>'Case-Specific'!A63</f>
        <v>PCID-01</v>
      </c>
      <c r="B287" s="27" t="str">
        <f>VLOOKUP($A287,'Case-Specific'!$A$13:$E$85,2,0)&amp;""</f>
        <v>Do you have a current, executed within the past year, Attestation of Compliance (AoC) or Report on Compliance (RoC)?*</v>
      </c>
      <c r="C287" s="60" t="str">
        <f>VLOOKUP($A287,'Case-Specific'!$A$13:$E$85,3,0)&amp;""</f>
        <v/>
      </c>
      <c r="D287" s="43" t="str">
        <f>IF(LEFT(VLOOKUP($A287,'Case-Specific'!$A$13:$E$85,5,0),21)='Auto Responses'!$A$73,'Auto Responses'!$A$74,VLOOKUP($A287,'Case-Specific'!$A$13:$E$85,4,0))&amp;""</f>
        <v/>
      </c>
      <c r="E287" s="214"/>
      <c r="F287" s="39" t="str">
        <f>VLOOKUP($A287,Questions!$A$2:$W$333,20,0)&amp;""</f>
        <v>Yes</v>
      </c>
      <c r="G287" s="204"/>
      <c r="H287" s="60" t="str">
        <f>VLOOKUP($A287,Questions!$A$2:$W$333,22,0)&amp;""</f>
        <v>Critical Importance</v>
      </c>
      <c r="I287" s="204"/>
      <c r="J287" s="65" t="b">
        <v>0</v>
      </c>
      <c r="K287" s="1"/>
    </row>
    <row r="288" spans="1:11" s="38" customFormat="1" ht="48" customHeight="1">
      <c r="A288" s="25" t="str">
        <f>'Case-Specific'!A64</f>
        <v>PCID-02</v>
      </c>
      <c r="B288" s="27" t="str">
        <f>VLOOKUP($A288,'Case-Specific'!$A$13:$E$85,2,0)&amp;""</f>
        <v>Is the application listed as an approved Payment Application Data Security Standard (PA-DSS) application?*</v>
      </c>
      <c r="C288" s="60" t="str">
        <f>VLOOKUP($A288,'Case-Specific'!$A$13:$E$85,3,0)&amp;""</f>
        <v/>
      </c>
      <c r="D288" s="43" t="str">
        <f>IF(LEFT(VLOOKUP($A288,'Case-Specific'!$A$13:$E$85,5,0),21)='Auto Responses'!$A$73,'Auto Responses'!$A$74,VLOOKUP($A288,'Case-Specific'!$A$13:$E$85,4,0))&amp;""</f>
        <v/>
      </c>
      <c r="E288" s="214"/>
      <c r="F288" s="39" t="str">
        <f>VLOOKUP($A288,Questions!$A$2:$W$333,20,0)&amp;""</f>
        <v>No</v>
      </c>
      <c r="G288" s="204"/>
      <c r="H288" s="60" t="str">
        <f>VLOOKUP($A288,Questions!$A$2:$W$333,22,0)&amp;""</f>
        <v>Critical Importance</v>
      </c>
      <c r="I288" s="204"/>
      <c r="J288" s="65" t="b">
        <v>0</v>
      </c>
      <c r="K288" s="1"/>
    </row>
    <row r="289" spans="1:11" s="38" customFormat="1" ht="48" customHeight="1">
      <c r="A289" s="25" t="str">
        <f>'Case-Specific'!A65</f>
        <v>PCID-03</v>
      </c>
      <c r="B289" s="27" t="str">
        <f>VLOOKUP($A289,'Case-Specific'!$A$13:$E$85,2,0)&amp;""</f>
        <v>Does the system or solutions use a third party to collect, store, process, or transmit cardholder (payment/credit/debt card) data?*</v>
      </c>
      <c r="C289" s="60" t="str">
        <f>VLOOKUP($A289,'Case-Specific'!$A$13:$E$85,3,0)&amp;""</f>
        <v/>
      </c>
      <c r="D289" s="43" t="str">
        <f>IF(LEFT(VLOOKUP($A289,'Case-Specific'!$A$13:$E$85,5,0),21)='Auto Responses'!$A$73,'Auto Responses'!$A$74,VLOOKUP($A289,'Case-Specific'!$A$13:$E$85,4,0))&amp;""</f>
        <v/>
      </c>
      <c r="E289" s="214"/>
      <c r="F289" s="39" t="str">
        <f>VLOOKUP($A289,Questions!$A$2:$W$333,20,0)&amp;""</f>
        <v>No</v>
      </c>
      <c r="G289" s="204"/>
      <c r="H289" s="60" t="str">
        <f>VLOOKUP($A289,Questions!$A$2:$W$333,22,0)&amp;""</f>
        <v>Critical Importance</v>
      </c>
      <c r="I289" s="204"/>
      <c r="J289" s="65" t="b">
        <v>0</v>
      </c>
      <c r="K289" s="1"/>
    </row>
    <row r="290" spans="1:11" s="38" customFormat="1" ht="48" customHeight="1">
      <c r="A290" s="25" t="str">
        <f>'Case-Specific'!A66</f>
        <v>PCID-04</v>
      </c>
      <c r="B290" s="27" t="str">
        <f>VLOOKUP($A290,'Case-Specific'!$A$13:$E$85,2,0)&amp;""</f>
        <v>Do your systems or solutions store, process, or transmit cardholder (payment/credit/debt card) data?</v>
      </c>
      <c r="C290" s="60" t="str">
        <f>VLOOKUP($A290,'Case-Specific'!$A$13:$E$85,3,0)&amp;""</f>
        <v/>
      </c>
      <c r="D290" s="43" t="str">
        <f>IF(LEFT(VLOOKUP($A290,'Case-Specific'!$A$13:$E$85,5,0),21)='Auto Responses'!$A$73,'Auto Responses'!$A$74,VLOOKUP($A290,'Case-Specific'!$A$13:$E$85,4,0))&amp;""</f>
        <v/>
      </c>
      <c r="E290" s="214"/>
      <c r="F290" s="39" t="str">
        <f>VLOOKUP($A290,Questions!$A$2:$W$333,20,0)&amp;""</f>
        <v>Yes</v>
      </c>
      <c r="G290" s="204"/>
      <c r="H290" s="60" t="str">
        <f>VLOOKUP($A290,Questions!$A$2:$W$333,22,0)&amp;""</f>
        <v>Standard Importance</v>
      </c>
      <c r="I290" s="204"/>
      <c r="J290" s="65" t="b">
        <v>0</v>
      </c>
      <c r="K290" s="1"/>
    </row>
    <row r="291" spans="1:11" s="38" customFormat="1" ht="48" customHeight="1">
      <c r="A291" s="25" t="str">
        <f>'Case-Specific'!A67</f>
        <v>PCID-05</v>
      </c>
      <c r="B291" s="27" t="str">
        <f>VLOOKUP($A291,'Case-Specific'!$A$13:$E$85,2,0)&amp;""</f>
        <v>Are you compliant with the Payment Card Industry Data Security Standard (PCI DSS)?</v>
      </c>
      <c r="C291" s="60" t="str">
        <f>VLOOKUP($A291,'Case-Specific'!$A$13:$E$85,3,0)&amp;""</f>
        <v/>
      </c>
      <c r="D291" s="43" t="str">
        <f>IF(LEFT(VLOOKUP($A291,'Case-Specific'!$A$13:$E$85,5,0),21)='Auto Responses'!$A$73,'Auto Responses'!$A$74,VLOOKUP($A291,'Case-Specific'!$A$13:$E$85,4,0))&amp;""</f>
        <v/>
      </c>
      <c r="E291" s="214"/>
      <c r="F291" s="39" t="str">
        <f>VLOOKUP($A291,Questions!$A$2:$W$333,20,0)&amp;""</f>
        <v>Yes</v>
      </c>
      <c r="G291" s="204"/>
      <c r="H291" s="60" t="str">
        <f>VLOOKUP($A291,Questions!$A$2:$W$333,22,0)&amp;""</f>
        <v>Standard Importance</v>
      </c>
      <c r="I291" s="204"/>
      <c r="J291" s="65" t="b">
        <v>0</v>
      </c>
      <c r="K291" s="1"/>
    </row>
    <row r="292" spans="1:11" s="38" customFormat="1" ht="48" customHeight="1">
      <c r="A292" s="25" t="str">
        <f>'Case-Specific'!A68</f>
        <v>PCID-06</v>
      </c>
      <c r="B292" s="27" t="str">
        <f>VLOOKUP($A292,'Case-Specific'!$A$13:$E$85,2,0)&amp;""</f>
        <v>Are you classified as a service provider?</v>
      </c>
      <c r="C292" s="60" t="str">
        <f>VLOOKUP($A292,'Case-Specific'!$A$13:$E$85,3,0)&amp;""</f>
        <v/>
      </c>
      <c r="D292" s="43" t="str">
        <f>IF(LEFT(VLOOKUP($A292,'Case-Specific'!$A$13:$E$85,5,0),21)='Auto Responses'!$A$73,'Auto Responses'!$A$74,VLOOKUP($A292,'Case-Specific'!$A$13:$E$85,4,0))&amp;""</f>
        <v/>
      </c>
      <c r="E292" s="214"/>
      <c r="F292" s="39" t="str">
        <f>VLOOKUP($A292,Questions!$A$2:$W$333,20,0)&amp;""</f>
        <v>Yes</v>
      </c>
      <c r="G292" s="204"/>
      <c r="H292" s="60" t="str">
        <f>VLOOKUP($A292,Questions!$A$2:$W$333,22,0)&amp;""</f>
        <v>Standard Importance</v>
      </c>
      <c r="I292" s="204"/>
      <c r="J292" s="65" t="b">
        <v>0</v>
      </c>
      <c r="K292" s="1"/>
    </row>
    <row r="293" spans="1:11" s="38" customFormat="1" ht="48" customHeight="1">
      <c r="A293" s="25" t="str">
        <f>'Case-Specific'!A69</f>
        <v>PCID-07</v>
      </c>
      <c r="B293" s="27" t="str">
        <f>VLOOKUP($A293,'Case-Specific'!$A$13:$E$85,2,0)&amp;""</f>
        <v>Are you on the list of Visa approved service providers?</v>
      </c>
      <c r="C293" s="60" t="str">
        <f>VLOOKUP($A293,'Case-Specific'!$A$13:$E$85,3,0)&amp;""</f>
        <v/>
      </c>
      <c r="D293" s="43" t="str">
        <f>IF(LEFT(VLOOKUP($A293,'Case-Specific'!$A$13:$E$85,5,0),21)='Auto Responses'!$A$73,'Auto Responses'!$A$74,VLOOKUP($A293,'Case-Specific'!$A$13:$E$85,4,0))&amp;""</f>
        <v/>
      </c>
      <c r="E293" s="214"/>
      <c r="F293" s="39" t="str">
        <f>VLOOKUP($A293,Questions!$A$2:$W$333,20,0)&amp;""</f>
        <v>Yes</v>
      </c>
      <c r="G293" s="204"/>
      <c r="H293" s="60" t="str">
        <f>VLOOKUP($A293,Questions!$A$2:$W$333,22,0)&amp;""</f>
        <v>Standard Importance</v>
      </c>
      <c r="I293" s="204"/>
      <c r="J293" s="65" t="b">
        <v>0</v>
      </c>
      <c r="K293" s="1"/>
    </row>
    <row r="294" spans="1:11" s="38" customFormat="1" ht="48" customHeight="1">
      <c r="A294" s="25" t="str">
        <f>'Case-Specific'!A70</f>
        <v>PCID-08</v>
      </c>
      <c r="B294" s="27" t="str">
        <f>VLOOKUP($A294,'Case-Specific'!$A$13:$E$85,2,0)&amp;""</f>
        <v>Are you classified as a merchant? If so, what level (1, 2, 3, 4)?</v>
      </c>
      <c r="C294" s="60" t="str">
        <f>VLOOKUP($A294,'Case-Specific'!$A$13:$E$85,3,0)&amp;""</f>
        <v/>
      </c>
      <c r="D294" s="43" t="str">
        <f>IF(LEFT(VLOOKUP($A294,'Case-Specific'!$A$13:$E$85,5,0),21)='Auto Responses'!$A$73,'Auto Responses'!$A$74,VLOOKUP($A294,'Case-Specific'!$A$13:$E$85,4,0))&amp;""</f>
        <v/>
      </c>
      <c r="E294" s="214"/>
      <c r="F294" s="39" t="str">
        <f>VLOOKUP($A294,Questions!$A$2:$W$333,20,0)&amp;""</f>
        <v>Yes</v>
      </c>
      <c r="G294" s="204"/>
      <c r="H294" s="60" t="str">
        <f>VLOOKUP($A294,Questions!$A$2:$W$333,22,0)&amp;""</f>
        <v>Standard Importance</v>
      </c>
      <c r="I294" s="204"/>
      <c r="J294" s="65" t="b">
        <v>0</v>
      </c>
      <c r="K294" s="1"/>
    </row>
    <row r="295" spans="1:11" s="38" customFormat="1" ht="48" customHeight="1">
      <c r="A295" s="25" t="str">
        <f>'Case-Specific'!A71</f>
        <v>PCID-09</v>
      </c>
      <c r="B295" s="27" t="str">
        <f>VLOOKUP($A295,'Case-Specific'!$A$13:$E$85,2,0)&amp;""</f>
        <v>Describe the architecture employed by the system to verify and authorize credit card transactions.</v>
      </c>
      <c r="C295" s="328" t="str">
        <f>VLOOKUP($A295,'Case-Specific'!$A$13:$E$85,3,0)&amp;""</f>
        <v/>
      </c>
      <c r="D295" s="327" t="str">
        <f>IF(LEFT(VLOOKUP($A295,'Case-Specific'!$A$13:$E$85,5,0),21)='Auto Responses'!$A$73,'Auto Responses'!$A$74,VLOOKUP($A295,'Case-Specific'!$A$13:$E$85,4,0))&amp;""</f>
        <v/>
      </c>
      <c r="E295" s="214"/>
      <c r="F295" s="39" t="str">
        <f>VLOOKUP($A295,Questions!$A$2:$W$333,20,0)&amp;""</f>
        <v>Yes</v>
      </c>
      <c r="G295" s="204"/>
      <c r="H295" s="60" t="str">
        <f>VLOOKUP($A295,Questions!$A$2:$W$333,22,0)&amp;""</f>
        <v>Minor Importance</v>
      </c>
      <c r="I295" s="204"/>
      <c r="J295" s="65" t="b">
        <v>0</v>
      </c>
      <c r="K295" s="1"/>
    </row>
    <row r="296" spans="1:11" s="38" customFormat="1" ht="48" customHeight="1">
      <c r="A296" s="25" t="str">
        <f>'Case-Specific'!A72</f>
        <v>PCID-10</v>
      </c>
      <c r="B296" s="27" t="str">
        <f>VLOOKUP($A296,'Case-Specific'!$A$13:$E$85,2,0)&amp;""</f>
        <v>What payment processors/gateways does the system support?</v>
      </c>
      <c r="C296" s="60" t="str">
        <f>VLOOKUP($A296,'Case-Specific'!$A$13:$E$85,3,0)&amp;""</f>
        <v/>
      </c>
      <c r="D296" s="43" t="str">
        <f>IF(LEFT(VLOOKUP($A296,'Case-Specific'!$A$13:$E$85,5,0),21)='Auto Responses'!$A$73,'Auto Responses'!$A$74,VLOOKUP($A296,'Case-Specific'!$A$13:$E$85,4,0))&amp;""</f>
        <v/>
      </c>
      <c r="E296" s="214"/>
      <c r="F296" s="39" t="str">
        <f>VLOOKUP($A296,Questions!$A$2:$W$333,20,0)&amp;""</f>
        <v>Yes</v>
      </c>
      <c r="G296" s="204"/>
      <c r="H296" s="60" t="str">
        <f>VLOOKUP($A296,Questions!$A$2:$W$333,22,0)&amp;""</f>
        <v>Minor Importance</v>
      </c>
      <c r="I296" s="204"/>
      <c r="J296" s="65" t="b">
        <v>0</v>
      </c>
      <c r="K296" s="1"/>
    </row>
    <row r="297" spans="1:11" s="38" customFormat="1" ht="48" customHeight="1">
      <c r="A297" s="25" t="str">
        <f>'Case-Specific'!A73</f>
        <v>PCID-11</v>
      </c>
      <c r="B297" s="27" t="str">
        <f>VLOOKUP($A297,'Case-Specific'!$A$13:$E$85,2,0)&amp;""</f>
        <v>Can the application be installed in a PCI DSS–compliant manner?</v>
      </c>
      <c r="C297" s="60" t="str">
        <f>VLOOKUP($A297,'Case-Specific'!$A$13:$E$85,3,0)&amp;""</f>
        <v/>
      </c>
      <c r="D297" s="43" t="str">
        <f>IF(LEFT(VLOOKUP($A297,'Case-Specific'!$A$13:$E$85,5,0),21)='Auto Responses'!$A$73,'Auto Responses'!$A$74,VLOOKUP($A297,'Case-Specific'!$A$13:$E$85,4,0))&amp;""</f>
        <v/>
      </c>
      <c r="E297" s="214"/>
      <c r="F297" s="39" t="str">
        <f>VLOOKUP($A297,Questions!$A$2:$W$333,20,0)&amp;""</f>
        <v>Yes</v>
      </c>
      <c r="G297" s="204"/>
      <c r="H297" s="60" t="str">
        <f>VLOOKUP($A297,Questions!$A$2:$W$333,22,0)&amp;""</f>
        <v>Minor Importance</v>
      </c>
      <c r="I297" s="204"/>
      <c r="J297" s="65" t="b">
        <v>0</v>
      </c>
      <c r="K297" s="1"/>
    </row>
    <row r="298" spans="1:11" s="38" customFormat="1" ht="48" customHeight="1">
      <c r="A298" s="25" t="str">
        <f>'Case-Specific'!A74</f>
        <v>PCID-12</v>
      </c>
      <c r="B298" s="27" t="str">
        <f>VLOOKUP($A298,'Case-Specific'!$A$13:$E$85,2,0)&amp;""</f>
        <v>Include documentation describing the system's abilities to comply with the PCI DSS and any features or capabilities of the system that must be added or changed in order to operate in compliance with the standards.</v>
      </c>
      <c r="C298" s="328" t="str">
        <f>VLOOKUP($A298,'Case-Specific'!$A$13:$E$85,3,0)&amp;""</f>
        <v/>
      </c>
      <c r="D298" s="327" t="str">
        <f>IF(LEFT(VLOOKUP($A298,'Case-Specific'!$A$13:$E$85,5,0),21)='Auto Responses'!$A$73,'Auto Responses'!$A$74,VLOOKUP($A298,'Case-Specific'!$A$13:$E$85,4,0))&amp;""</f>
        <v/>
      </c>
      <c r="E298" s="214"/>
      <c r="F298" s="39" t="str">
        <f>VLOOKUP($A298,Questions!$A$2:$W$333,20,0)&amp;""</f>
        <v>Yes</v>
      </c>
      <c r="G298" s="204"/>
      <c r="H298" s="60" t="str">
        <f>VLOOKUP($A298,Questions!$A$2:$W$333,22,0)&amp;""</f>
        <v>Minor Importance</v>
      </c>
      <c r="I298" s="204"/>
      <c r="J298" s="65" t="b">
        <v>0</v>
      </c>
      <c r="K298" s="1"/>
    </row>
    <row r="299" spans="1:11" s="1" customFormat="1" ht="37.35" customHeight="1">
      <c r="A299" s="80" t="str">
        <f>VLOOKUP(LEFT($A300,4),'Auto Responses'!$N$4:$O$38,2,0)&amp;""</f>
        <v xml:space="preserve"> On-Premises Data Solutions</v>
      </c>
      <c r="B299" s="30"/>
      <c r="C299" s="40"/>
      <c r="D299" s="40"/>
      <c r="E299" s="148" t="s">
        <v>552</v>
      </c>
      <c r="F299" s="40"/>
      <c r="G299" s="40"/>
      <c r="H299" s="40"/>
      <c r="I299" s="40"/>
      <c r="J299" s="40"/>
    </row>
    <row r="300" spans="1:11" s="38" customFormat="1" ht="48" customHeight="1">
      <c r="A300" s="25" t="str">
        <f>'Case-Specific'!A76</f>
        <v>OPEM-01</v>
      </c>
      <c r="B300" s="27" t="str">
        <f>VLOOKUP($A300,'Case-Specific'!$A$13:$E$85,2,0)&amp;""</f>
        <v>Do you support role-based access control (RBAC) for system administrators?</v>
      </c>
      <c r="C300" s="60" t="str">
        <f>VLOOKUP($A300,'Case-Specific'!$A$13:$E$85,3,0)&amp;""</f>
        <v>Yes</v>
      </c>
      <c r="D300" s="43" t="str">
        <f>IF(LEFT(VLOOKUP($A300,'Case-Specific'!$A$13:$E$85,5,0),21)='Auto Responses'!$A$73,'Auto Responses'!$A$74,VLOOKUP($A300,'Case-Specific'!$A$13:$E$85,4,0))&amp;""</f>
        <v/>
      </c>
      <c r="E300" s="214"/>
      <c r="F300" s="39" t="str">
        <f>VLOOKUP($A300,Questions!$A$2:$W$333,20,0)&amp;""</f>
        <v>Yes</v>
      </c>
      <c r="G300" s="204"/>
      <c r="H300" s="60" t="str">
        <f>VLOOKUP($A300,Questions!$A$2:$W$333,22,0)&amp;""</f>
        <v>Standard Importance</v>
      </c>
      <c r="I300" s="204"/>
      <c r="J300" s="65" t="b">
        <v>0</v>
      </c>
      <c r="K300" s="1"/>
    </row>
    <row r="301" spans="1:11" s="38" customFormat="1" ht="48" customHeight="1">
      <c r="A301" s="25" t="str">
        <f>'Case-Specific'!A77</f>
        <v>OPEM-02</v>
      </c>
      <c r="B301" s="27" t="str">
        <f>VLOOKUP($A301,'Case-Specific'!$A$13:$E$85,2,0)&amp;""</f>
        <v>Can your employees access customer systems remotely?</v>
      </c>
      <c r="C301" s="60" t="str">
        <f>VLOOKUP($A301,'Case-Specific'!$A$13:$E$85,3,0)&amp;""</f>
        <v>No</v>
      </c>
      <c r="D301" s="43" t="str">
        <f>IF(LEFT(VLOOKUP($A301,'Case-Specific'!$A$13:$E$85,5,0),21)='Auto Responses'!$A$73,'Auto Responses'!$A$74,VLOOKUP($A301,'Case-Specific'!$A$13:$E$85,4,0))&amp;""</f>
        <v/>
      </c>
      <c r="E301" s="214"/>
      <c r="F301" s="39" t="str">
        <f>VLOOKUP($A301,Questions!$A$2:$W$333,20,0)&amp;""</f>
        <v>No</v>
      </c>
      <c r="G301" s="204"/>
      <c r="H301" s="60" t="str">
        <f>VLOOKUP($A301,Questions!$A$2:$W$333,22,0)&amp;""</f>
        <v>Standard Importance</v>
      </c>
      <c r="I301" s="204"/>
      <c r="J301" s="65" t="b">
        <v>0</v>
      </c>
      <c r="K301" s="1"/>
    </row>
    <row r="302" spans="1:11" s="38" customFormat="1" ht="48" customHeight="1">
      <c r="A302" s="25" t="str">
        <f>'Case-Specific'!A78</f>
        <v>OPEM-03</v>
      </c>
      <c r="B302" s="27" t="str">
        <f>VLOOKUP($A302,'Case-Specific'!$A$13:$E$85,2,0)&amp;""</f>
        <v>Can you provide overall system and/or application architecture diagrams including a full description of the data communications architecture for all components of the system?</v>
      </c>
      <c r="C302" s="60" t="str">
        <f>VLOOKUP($A302,'Case-Specific'!$A$13:$E$85,3,0)&amp;""</f>
        <v>Yes</v>
      </c>
      <c r="D302" s="43" t="str">
        <f>IF(LEFT(VLOOKUP($A302,'Case-Specific'!$A$13:$E$85,5,0),21)='Auto Responses'!$A$73,'Auto Responses'!$A$74,VLOOKUP($A302,'Case-Specific'!$A$13:$E$85,4,0))&amp;""</f>
        <v>https://app.box.com/s/vxzh6w78l1tvvuvnwqml29r8zpsnditj</v>
      </c>
      <c r="E302" s="214"/>
      <c r="F302" s="39" t="str">
        <f>VLOOKUP($A302,Questions!$A$2:$W$333,20,0)&amp;""</f>
        <v>Yes</v>
      </c>
      <c r="G302" s="204"/>
      <c r="H302" s="60" t="str">
        <f>VLOOKUP($A302,Questions!$A$2:$W$333,22,0)&amp;""</f>
        <v>Standard Importance</v>
      </c>
      <c r="I302" s="204"/>
      <c r="J302" s="65" t="b">
        <v>0</v>
      </c>
      <c r="K302" s="1"/>
    </row>
    <row r="303" spans="1:11" s="38" customFormat="1" ht="48" customHeight="1">
      <c r="A303" s="25" t="str">
        <f>'Case-Specific'!A79</f>
        <v>OPEM-04</v>
      </c>
      <c r="B303" s="27" t="str">
        <f>VLOOKUP($A303,'Case-Specific'!$A$13:$E$85,2,0)&amp;""</f>
        <v>Do you require remote management of the system?</v>
      </c>
      <c r="C303" s="60" t="str">
        <f>VLOOKUP($A303,'Case-Specific'!$A$13:$E$85,3,0)&amp;""</f>
        <v>Yes</v>
      </c>
      <c r="D303" s="43" t="str">
        <f>IF(LEFT(VLOOKUP($A303,'Case-Specific'!$A$13:$E$85,5,0),21)='Auto Responses'!$A$73,'Auto Responses'!$A$74,VLOOKUP($A303,'Case-Specific'!$A$13:$E$85,4,0))&amp;""</f>
        <v>VPN, MFA, tokens, dedicated laptops and SSO integration</v>
      </c>
      <c r="E303" s="214"/>
      <c r="F303" s="39" t="str">
        <f>VLOOKUP($A303,Questions!$A$2:$W$333,20,0)&amp;""</f>
        <v>No</v>
      </c>
      <c r="G303" s="204"/>
      <c r="H303" s="60" t="str">
        <f>VLOOKUP($A303,Questions!$A$2:$W$333,22,0)&amp;""</f>
        <v>Standard Importance</v>
      </c>
      <c r="I303" s="204"/>
      <c r="J303" s="65" t="b">
        <v>0</v>
      </c>
      <c r="K303" s="1"/>
    </row>
    <row r="304" spans="1:11" s="38" customFormat="1" ht="48" customHeight="1">
      <c r="A304" s="25" t="str">
        <f>'Case-Specific'!A80</f>
        <v>OPEM-05</v>
      </c>
      <c r="B304" s="27" t="str">
        <f>VLOOKUP($A304,'Case-Specific'!$A$13:$E$85,2,0)&amp;""</f>
        <v>Are your remote actions and changes logged or otherwise visible to the campus? (IF YES to OPAP-06)</v>
      </c>
      <c r="C304" s="60" t="str">
        <f>VLOOKUP($A304,'Case-Specific'!$A$13:$E$85,3,0)&amp;""</f>
        <v>Yes</v>
      </c>
      <c r="D304" s="43" t="str">
        <f>IF(LEFT(VLOOKUP($A304,'Case-Specific'!$A$13:$E$85,5,0),21)='Auto Responses'!$A$73,'Auto Responses'!$A$74,VLOOKUP($A304,'Case-Specific'!$A$13:$E$85,4,0))&amp;""</f>
        <v>The Admin accounts have access to all the logs including - User Login, Accounts Enabled/Disabled, Data Import, User Management, File Uploads/Downloads, etc</v>
      </c>
      <c r="E304" s="214"/>
      <c r="F304" s="39" t="str">
        <f>VLOOKUP($A304,Questions!$A$2:$W$333,20,0)&amp;""</f>
        <v>Yes</v>
      </c>
      <c r="G304" s="204"/>
      <c r="H304" s="60" t="str">
        <f>VLOOKUP($A304,Questions!$A$2:$W$333,22,0)&amp;""</f>
        <v>Standard Importance</v>
      </c>
      <c r="I304" s="204"/>
      <c r="J304" s="65" t="b">
        <v>0</v>
      </c>
      <c r="K304" s="1"/>
    </row>
    <row r="305" spans="1:11" s="38" customFormat="1" ht="48" customHeight="1">
      <c r="A305" s="25" t="str">
        <f>'Case-Specific'!A81</f>
        <v>OPEM-06</v>
      </c>
      <c r="B305" s="27" t="str">
        <f>VLOOKUP($A305,'Case-Specific'!$A$13:$E$85,2,0)&amp;""</f>
        <v>If you maintain remote access to the system, will you handle data in a FERPA-compliant manner?</v>
      </c>
      <c r="C305" s="60" t="str">
        <f>VLOOKUP($A305,'Case-Specific'!$A$13:$E$85,3,0)&amp;""</f>
        <v>Yes</v>
      </c>
      <c r="D305" s="43" t="str">
        <f>IF(LEFT(VLOOKUP($A305,'Case-Specific'!$A$13:$E$85,5,0),21)='Auto Responses'!$A$73,'Auto Responses'!$A$74,VLOOKUP($A305,'Case-Specific'!$A$13:$E$85,4,0))&amp;""</f>
        <v/>
      </c>
      <c r="E305" s="214"/>
      <c r="F305" s="39" t="str">
        <f>VLOOKUP($A305,Questions!$A$2:$W$333,20,0)&amp;""</f>
        <v>Yes</v>
      </c>
      <c r="G305" s="204"/>
      <c r="H305" s="60" t="str">
        <f>VLOOKUP($A305,Questions!$A$2:$W$333,22,0)&amp;""</f>
        <v>Standard Importance</v>
      </c>
      <c r="I305" s="204"/>
      <c r="J305" s="65" t="b">
        <v>0</v>
      </c>
      <c r="K305" s="1"/>
    </row>
    <row r="306" spans="1:11" s="38" customFormat="1" ht="48" customHeight="1">
      <c r="A306" s="25" t="str">
        <f>'Case-Specific'!A82</f>
        <v>OPEM-07</v>
      </c>
      <c r="B306" s="27" t="str">
        <f>VLOOKUP($A306,'Case-Specific'!$A$13:$E$85,2,0)&amp;""</f>
        <v>Do you support campus status monitoring through SNMPv3 or other means?</v>
      </c>
      <c r="C306" s="60" t="str">
        <f>VLOOKUP($A306,'Case-Specific'!$A$13:$E$85,3,0)&amp;""</f>
        <v>Yes</v>
      </c>
      <c r="D306" s="43" t="str">
        <f>IF(LEFT(VLOOKUP($A306,'Case-Specific'!$A$13:$E$85,5,0),21)='Auto Responses'!$A$73,'Auto Responses'!$A$74,VLOOKUP($A306,'Case-Specific'!$A$13:$E$85,4,0))&amp;""</f>
        <v>We monitor our application and we would monitor each campus' application instance remotely. We monitor the dashboard, the database, the servers with different tools including simple "pings" with tools such as Uptime Robot.</v>
      </c>
      <c r="E306" s="214"/>
      <c r="F306" s="39" t="str">
        <f>VLOOKUP($A306,Questions!$A$2:$W$333,20,0)&amp;""</f>
        <v>Yes</v>
      </c>
      <c r="G306" s="204"/>
      <c r="H306" s="60" t="str">
        <f>VLOOKUP($A306,Questions!$A$2:$W$333,22,0)&amp;""</f>
        <v>Standard Importance</v>
      </c>
      <c r="I306" s="204"/>
      <c r="J306" s="65" t="b">
        <v>0</v>
      </c>
      <c r="K306" s="1"/>
    </row>
    <row r="307" spans="1:11" s="38" customFormat="1" ht="48" customHeight="1">
      <c r="A307" s="25" t="str">
        <f>'Case-Specific'!A83</f>
        <v>OPEM-08</v>
      </c>
      <c r="B307" s="27" t="str">
        <f>VLOOKUP($A307,'Case-Specific'!$A$13:$E$85,2,0)&amp;""</f>
        <v>Describe or provide a reference to any other safeguards used to monitor for malicious activity.</v>
      </c>
      <c r="C307" s="328" t="str">
        <f>VLOOKUP($A307,'Case-Specific'!$A$13:$E$85,3,0)&amp;""</f>
        <v/>
      </c>
      <c r="D307" s="327" t="str">
        <f>IF(LEFT(VLOOKUP($A307,'Case-Specific'!$A$13:$E$85,5,0),21)='Auto Responses'!$A$73,'Auto Responses'!$A$74,VLOOKUP($A307,'Case-Specific'!$A$13:$E$85,4,0))&amp;""</f>
        <v>We use AWS monitoring tools, code scans</v>
      </c>
      <c r="E307" s="214"/>
      <c r="F307" s="39" t="str">
        <f>VLOOKUP($A307,Questions!$A$2:$W$333,20,0)&amp;""</f>
        <v/>
      </c>
      <c r="G307" s="204"/>
      <c r="H307" s="60" t="str">
        <f>VLOOKUP($A307,Questions!$A$2:$W$333,22,0)&amp;""</f>
        <v>Standard Importance</v>
      </c>
      <c r="I307" s="204"/>
      <c r="J307" s="65" t="b">
        <v>0</v>
      </c>
      <c r="K307" s="1"/>
    </row>
    <row r="308" spans="1:11" s="38" customFormat="1" ht="48" customHeight="1">
      <c r="A308" s="25" t="str">
        <f>'Case-Specific'!A84</f>
        <v>OPEM-09</v>
      </c>
      <c r="B308" s="27" t="str">
        <f>VLOOKUP($A308,'Case-Specific'!$A$13:$E$85,2,0)&amp;""</f>
        <v>Describe how long your organization has conducted business in this area.</v>
      </c>
      <c r="C308" s="328" t="str">
        <f>VLOOKUP($A308,'Case-Specific'!$A$13:$E$85,3,0)&amp;""</f>
        <v/>
      </c>
      <c r="D308" s="327" t="str">
        <f>IF(LEFT(VLOOKUP($A308,'Case-Specific'!$A$13:$E$85,5,0),21)='Auto Responses'!$A$73,'Auto Responses'!$A$74,VLOOKUP($A308,'Case-Specific'!$A$13:$E$85,4,0))&amp;""</f>
        <v>15 years, including work with HHS/CMS, USAID and ED systems.</v>
      </c>
      <c r="E308" s="214"/>
      <c r="F308" s="39" t="str">
        <f>VLOOKUP($A308,Questions!$A$2:$W$333,20,0)&amp;""</f>
        <v/>
      </c>
      <c r="G308" s="204"/>
      <c r="H308" s="60" t="str">
        <f>VLOOKUP($A308,Questions!$A$2:$W$333,22,0)&amp;""</f>
        <v>Minor Importance</v>
      </c>
      <c r="I308" s="204"/>
      <c r="J308" s="65" t="b">
        <v>0</v>
      </c>
      <c r="K308" s="1"/>
    </row>
    <row r="309" spans="1:11" s="38" customFormat="1" ht="48" customHeight="1" thickBot="1">
      <c r="A309" s="25" t="str">
        <f>'Case-Specific'!A85</f>
        <v>OPEM-10</v>
      </c>
      <c r="B309" s="27" t="str">
        <f>VLOOKUP($A309,'Case-Specific'!$A$13:$E$85,2,0)&amp;""</f>
        <v>Do you have existing higher education customers?</v>
      </c>
      <c r="C309" s="60" t="str">
        <f>VLOOKUP($A309,'Case-Specific'!$A$13:$E$85,3,0)&amp;""</f>
        <v>No</v>
      </c>
      <c r="D309" s="43" t="str">
        <f>IF(LEFT(VLOOKUP($A309,'Case-Specific'!$A$13:$E$85,5,0),21)='Auto Responses'!$A$73,'Auto Responses'!$A$74,VLOOKUP($A309,'Case-Specific'!$A$13:$E$85,4,0))&amp;""</f>
        <v xml:space="preserve">We primarily work with the Federal Government. We developed our tools in collaboration with higher ed. We also collaborate frequently as partners with higher ed on projects with the Federal Government. Our executives serve(d) on multiple higher ed boards such as Board of Regents, Board of Trustees, Departmental Advisory Boards and we are located on the research campus of a university. Our projects have included working with IPEDS research, service obligations and graduate nurse education </v>
      </c>
      <c r="E309" s="214"/>
      <c r="F309" s="63" t="str">
        <f>VLOOKUP($A309,Questions!$A$2:$W$333,20,0)&amp;""</f>
        <v>Yes</v>
      </c>
      <c r="G309" s="204"/>
      <c r="H309" s="64" t="str">
        <f>VLOOKUP($A309,Questions!$A$2:$W$333,22,0)&amp;""</f>
        <v>Minor Importance</v>
      </c>
      <c r="I309" s="204"/>
      <c r="J309" s="66" t="b">
        <v>0</v>
      </c>
      <c r="K309" s="1"/>
    </row>
    <row r="310" spans="1:11" s="1" customFormat="1" ht="37.35" customHeight="1">
      <c r="A310" s="80" t="str">
        <f>VLOOKUP(LEFT($A311,4),'Auto Responses'!$N$4:$O$38,2,0)&amp;""</f>
        <v xml:space="preserve"> AI Qualifying Questions</v>
      </c>
      <c r="B310" s="30"/>
      <c r="C310" s="40"/>
      <c r="D310" s="40"/>
      <c r="E310" s="148" t="s">
        <v>552</v>
      </c>
      <c r="F310" s="40"/>
      <c r="G310" s="40"/>
      <c r="H310" s="40"/>
      <c r="I310" s="40"/>
      <c r="J310" s="40"/>
    </row>
    <row r="311" spans="1:11" s="38" customFormat="1" ht="48" customHeight="1">
      <c r="A311" s="25" t="str">
        <f>AI!$A$20</f>
        <v>AIQU-01</v>
      </c>
      <c r="B311" s="27" t="str">
        <f>VLOOKUP($A311,AI!$A$13:$E$55,2,0)&amp;""</f>
        <v>Does your solution leverage machine learning (ML) or do you plan to do so in the next 12 months?</v>
      </c>
      <c r="C311" s="60" t="str">
        <f>VLOOKUP($A311,AI!$A$13:$E$55,3,0)&amp;""</f>
        <v>Yes</v>
      </c>
      <c r="D311" s="43" t="str">
        <f>IF(LEFT(VLOOKUP($A311,AI!$A$13:$E$55,5,0),21)='Auto Responses'!$A$73,'Auto Responses'!$A$74,VLOOKUP($A311,AI!$A$13:$E$55,4,0))&amp;""</f>
        <v/>
      </c>
      <c r="E311" s="214"/>
      <c r="F311" s="39" t="str">
        <f>VLOOKUP($A311,Questions!$A$2:$W$333,20,0)&amp;""</f>
        <v/>
      </c>
      <c r="G311" s="204"/>
      <c r="H311" s="60" t="str">
        <f>VLOOKUP($A311,Questions!$A$2:$W$333,22,0)&amp;""</f>
        <v/>
      </c>
      <c r="I311" s="204"/>
      <c r="J311" s="65" t="b">
        <v>0</v>
      </c>
      <c r="K311" s="1"/>
    </row>
    <row r="312" spans="1:11" s="38" customFormat="1" ht="48" customHeight="1">
      <c r="A312" s="25" t="str">
        <f>AI!$A$21</f>
        <v>AIQU-02</v>
      </c>
      <c r="B312" s="27" t="str">
        <f>VLOOKUP($A312,AI!$A$13:$E$55,2,0)&amp;""</f>
        <v>Does your solution leverage a large language model (LLM) or do you plan to do so in the next 12 months?</v>
      </c>
      <c r="C312" s="60" t="str">
        <f>VLOOKUP($A312,AI!$A$13:$E$55,3,0)&amp;""</f>
        <v>Yes</v>
      </c>
      <c r="D312" s="43" t="str">
        <f>IF(LEFT(VLOOKUP($A312,AI!$A$13:$E$55,5,0),21)='Auto Responses'!$A$73,'Auto Responses'!$A$74,VLOOKUP($A312,AI!$A$13:$E$55,4,0))&amp;""</f>
        <v/>
      </c>
      <c r="E312" s="214"/>
      <c r="F312" s="39" t="str">
        <f>VLOOKUP($A312,Questions!$A$2:$W$333,20,0)&amp;""</f>
        <v/>
      </c>
      <c r="G312" s="204"/>
      <c r="H312" s="60" t="str">
        <f>VLOOKUP($A312,Questions!$A$2:$W$333,22,0)&amp;""</f>
        <v/>
      </c>
      <c r="I312" s="204"/>
      <c r="J312" s="65" t="b">
        <v>0</v>
      </c>
      <c r="K312" s="1"/>
    </row>
    <row r="313" spans="1:11" s="1" customFormat="1" ht="37.35" customHeight="1">
      <c r="A313" s="80" t="str">
        <f>VLOOKUP(LEFT($A314,4),'Auto Responses'!$N$4:$O$38,2,0)&amp;""</f>
        <v xml:space="preserve"> General AI Questions</v>
      </c>
      <c r="B313" s="30"/>
      <c r="C313" s="40"/>
      <c r="D313" s="40"/>
      <c r="E313" s="148" t="s">
        <v>552</v>
      </c>
      <c r="F313" s="40"/>
      <c r="G313" s="40"/>
      <c r="H313" s="40"/>
      <c r="I313" s="40"/>
      <c r="J313" s="40"/>
    </row>
    <row r="314" spans="1:11" s="38" customFormat="1" ht="48" customHeight="1">
      <c r="A314" s="25" t="str">
        <f>AI!$A$23</f>
        <v>AIGN-01</v>
      </c>
      <c r="B314" s="27" t="str">
        <f>VLOOKUP($A314,AI!$A$13:$E$55,2,0)&amp;""</f>
        <v>Does your solution have an AI risk model when developing or implementing your solution's AI model?*</v>
      </c>
      <c r="C314" s="60" t="str">
        <f>VLOOKUP($A314,AI!$A$13:$E$55,3,0)&amp;""</f>
        <v>Yes</v>
      </c>
      <c r="D314" s="43" t="str">
        <f>IF(LEFT(VLOOKUP($A314,AI!$A$13:$E$55,5,0),21)='Auto Responses'!$A$73,'Auto Responses'!$A$74,VLOOKUP($A314,AI!$A$13:$E$55,4,0))&amp;""</f>
        <v/>
      </c>
      <c r="E314" s="214"/>
      <c r="F314" s="39" t="str">
        <f>VLOOKUP($A314,Questions!$A$2:$W$333,20,0)&amp;""</f>
        <v>Yes</v>
      </c>
      <c r="G314" s="204"/>
      <c r="H314" s="60" t="str">
        <f>VLOOKUP($A314,Questions!$A$2:$W$333,22,0)&amp;""</f>
        <v>Critical Importance</v>
      </c>
      <c r="I314" s="204"/>
      <c r="J314" s="65" t="b">
        <v>0</v>
      </c>
      <c r="K314" s="1"/>
    </row>
    <row r="315" spans="1:11" s="38" customFormat="1" ht="48" customHeight="1">
      <c r="A315" s="25" t="str">
        <f>AI!$A$24</f>
        <v>AIGN-02</v>
      </c>
      <c r="B315" s="27" t="str">
        <f>VLOOKUP($A315,AI!$A$13:$E$55,2,0)&amp;""</f>
        <v>Can your solution's AI features be disabled by tenant and/or user?*</v>
      </c>
      <c r="C315" s="60" t="str">
        <f>VLOOKUP($A315,AI!$A$13:$E$55,3,0)&amp;""</f>
        <v>Yes</v>
      </c>
      <c r="D315" s="43" t="str">
        <f>IF(LEFT(VLOOKUP($A315,AI!$A$13:$E$55,5,0),21)='Auto Responses'!$A$73,'Auto Responses'!$A$74,VLOOKUP($A315,AI!$A$13:$E$55,4,0))&amp;""</f>
        <v/>
      </c>
      <c r="E315" s="214"/>
      <c r="F315" s="39" t="str">
        <f>VLOOKUP($A315,Questions!$A$2:$W$333,20,0)&amp;""</f>
        <v>Yes</v>
      </c>
      <c r="G315" s="204"/>
      <c r="H315" s="60" t="str">
        <f>VLOOKUP($A315,Questions!$A$2:$W$333,22,0)&amp;""</f>
        <v>Critical Importance</v>
      </c>
      <c r="I315" s="204"/>
      <c r="J315" s="65" t="b">
        <v>0</v>
      </c>
      <c r="K315" s="1"/>
    </row>
    <row r="316" spans="1:11" s="38" customFormat="1" ht="48" customHeight="1">
      <c r="A316" s="25" t="str">
        <f>AI!$A$25</f>
        <v>AIGN-03</v>
      </c>
      <c r="B316" s="27" t="str">
        <f>VLOOKUP($A316,AI!$A$13:$E$55,2,0)&amp;""</f>
        <v>Have your staff completed responsible AI training?*</v>
      </c>
      <c r="C316" s="60" t="str">
        <f>VLOOKUP($A316,AI!$A$13:$E$55,3,0)&amp;""</f>
        <v>Yes</v>
      </c>
      <c r="D316" s="43" t="str">
        <f>IF(LEFT(VLOOKUP($A316,AI!$A$13:$E$55,5,0),21)='Auto Responses'!$A$73,'Auto Responses'!$A$74,VLOOKUP($A316,AI!$A$13:$E$55,4,0))&amp;""</f>
        <v/>
      </c>
      <c r="E316" s="214"/>
      <c r="F316" s="39" t="str">
        <f>VLOOKUP($A316,Questions!$A$2:$W$333,20,0)&amp;""</f>
        <v>Yes</v>
      </c>
      <c r="G316" s="204"/>
      <c r="H316" s="60" t="str">
        <f>VLOOKUP($A316,Questions!$A$2:$W$333,22,0)&amp;""</f>
        <v>Critical Importance</v>
      </c>
      <c r="I316" s="204"/>
      <c r="J316" s="65" t="b">
        <v>0</v>
      </c>
      <c r="K316" s="1"/>
    </row>
    <row r="317" spans="1:11" s="38" customFormat="1" ht="48" customHeight="1">
      <c r="A317" s="25" t="str">
        <f>AI!$A$26</f>
        <v>AIGN-04</v>
      </c>
      <c r="B317" s="27" t="str">
        <f>VLOOKUP($A317,AI!$A$13:$E$55,2,0)&amp;""</f>
        <v>Please describe the capabilities of your solution's AI features.</v>
      </c>
      <c r="C317" s="328" t="str">
        <f>VLOOKUP($A317,AI!$A$13:$E$55,3,0)&amp;""</f>
        <v/>
      </c>
      <c r="D317" s="329" t="str">
        <f>IF(LEFT(VLOOKUP($A317,AI!$A$13:$E$55,5,0),21)='Auto Responses'!$A$73,'Auto Responses'!$A$74,VLOOKUP($A317,AI!$A$13:$E$55,4,0))&amp;""</f>
        <v>We are in an exploratory phase and we are looking at use cases such as using a bot to answer accessibility scan results.  Another use case will be whether the Agentic AI bot can remediate based on the scan results and remediation guidance.  We are also looking at synthesis of complex visualizations and tables using our Optibot.</v>
      </c>
      <c r="E317" s="214"/>
      <c r="F317" s="39" t="str">
        <f>VLOOKUP($A317,Questions!$A$2:$W$333,20,0)&amp;""</f>
        <v/>
      </c>
      <c r="G317" s="204"/>
      <c r="H317" s="60" t="str">
        <f>VLOOKUP($A317,Questions!$A$2:$W$333,22,0)&amp;""</f>
        <v>Standard Importance</v>
      </c>
      <c r="I317" s="204"/>
      <c r="J317" s="65" t="b">
        <v>0</v>
      </c>
      <c r="K317" s="1"/>
    </row>
    <row r="318" spans="1:11" s="38" customFormat="1" ht="48" customHeight="1">
      <c r="A318" s="25" t="str">
        <f>AI!$A$27</f>
        <v>AIGN-05</v>
      </c>
      <c r="B318" s="27" t="str">
        <f>VLOOKUP($A318,AI!$A$13:$E$55,2,0)&amp;""</f>
        <v>Does your solution support business rules to protect sensitive data from being ingested by the AI model?</v>
      </c>
      <c r="C318" s="60" t="str">
        <f>VLOOKUP($A318,AI!$A$13:$E$55,3,0)&amp;""</f>
        <v>Yes</v>
      </c>
      <c r="D318" s="43" t="str">
        <f>IF(LEFT(VLOOKUP($A318,AI!$A$13:$E$55,5,0),21)='Auto Responses'!$A$73,'Auto Responses'!$A$74,VLOOKUP($A318,AI!$A$13:$E$55,4,0))&amp;""</f>
        <v/>
      </c>
      <c r="E318" s="214"/>
      <c r="F318" s="39" t="str">
        <f>VLOOKUP($A318,Questions!$A$2:$W$333,20,0)&amp;""</f>
        <v>Yes</v>
      </c>
      <c r="G318" s="204"/>
      <c r="H318" s="60" t="str">
        <f>VLOOKUP($A318,Questions!$A$2:$W$333,22,0)&amp;""</f>
        <v>Standard Importance</v>
      </c>
      <c r="I318" s="204"/>
      <c r="J318" s="65" t="b">
        <v>0</v>
      </c>
      <c r="K318" s="1"/>
    </row>
    <row r="319" spans="1:11" s="1" customFormat="1" ht="37.35" customHeight="1">
      <c r="A319" s="80" t="str">
        <f>VLOOKUP(LEFT($A320,4),'Auto Responses'!$N$4:$O$38,2,0)&amp;""</f>
        <v xml:space="preserve"> AI Policy</v>
      </c>
      <c r="B319" s="30"/>
      <c r="C319" s="40"/>
      <c r="D319" s="40"/>
      <c r="E319" s="148" t="s">
        <v>552</v>
      </c>
      <c r="F319" s="40"/>
      <c r="G319" s="40"/>
      <c r="H319" s="40"/>
      <c r="I319" s="40"/>
      <c r="J319" s="40"/>
    </row>
    <row r="320" spans="1:11" s="38" customFormat="1" ht="64.5" customHeight="1">
      <c r="A320" s="25" t="str">
        <f>AI!$A$29</f>
        <v>AIPL-01</v>
      </c>
      <c r="B320" s="27" t="str">
        <f>VLOOKUP($A320,AI!$A$13:$E$55,2,0)&amp;""</f>
        <v>Are your AI developer's policies, processes, procedures, and practices across the organization related to the mapping, measuring, and managing of AI risks conspicuously posted, unambiguous, and implemented effectively?*</v>
      </c>
      <c r="C320" s="60" t="str">
        <f>VLOOKUP($A320,AI!$A$13:$E$55,3,0)&amp;""</f>
        <v>Yes</v>
      </c>
      <c r="D320" s="43" t="str">
        <f>IF(LEFT(VLOOKUP($A320,AI!$A$13:$E$55,5,0),21)='Auto Responses'!$A$73,'Auto Responses'!$A$74,VLOOKUP($A320,AI!$A$13:$E$55,4,0))&amp;""</f>
        <v/>
      </c>
      <c r="E320" s="214"/>
      <c r="F320" s="39" t="str">
        <f>VLOOKUP($A320,Questions!$A$2:$W$333,20,0)&amp;""</f>
        <v>Yes</v>
      </c>
      <c r="G320" s="204"/>
      <c r="H320" s="60" t="str">
        <f>VLOOKUP($A320,Questions!$A$2:$W$333,22,0)&amp;""</f>
        <v>Critical Importance</v>
      </c>
      <c r="I320" s="204"/>
      <c r="J320" s="65" t="b">
        <v>0</v>
      </c>
      <c r="K320" s="1"/>
    </row>
    <row r="321" spans="1:11" s="38" customFormat="1" ht="48" customHeight="1">
      <c r="A321" s="25" t="str">
        <f>AI!$A$30</f>
        <v>AIPL-02</v>
      </c>
      <c r="B321" s="27" t="str">
        <f>VLOOKUP($A321,AI!$A$13:$E$55,2,0)&amp;""</f>
        <v>Have you identified and measured AI risks?*</v>
      </c>
      <c r="C321" s="60" t="str">
        <f>VLOOKUP($A321,AI!$A$13:$E$55,3,0)&amp;""</f>
        <v>Yes</v>
      </c>
      <c r="D321" s="43" t="str">
        <f>IF(LEFT(VLOOKUP($A321,AI!$A$13:$E$55,5,0),21)='Auto Responses'!$A$73,'Auto Responses'!$A$74,VLOOKUP($A321,AI!$A$13:$E$55,4,0))&amp;""</f>
        <v/>
      </c>
      <c r="E321" s="214"/>
      <c r="F321" s="39" t="str">
        <f>VLOOKUP($A321,Questions!$A$2:$W$333,20,0)&amp;""</f>
        <v>Yes</v>
      </c>
      <c r="G321" s="204"/>
      <c r="H321" s="60" t="str">
        <f>VLOOKUP($A321,Questions!$A$2:$W$333,22,0)&amp;""</f>
        <v>Critical Importance</v>
      </c>
      <c r="I321" s="204"/>
      <c r="J321" s="65" t="b">
        <v>0</v>
      </c>
      <c r="K321" s="1"/>
    </row>
    <row r="322" spans="1:11" s="38" customFormat="1" ht="48" customHeight="1">
      <c r="A322" s="25" t="str">
        <f>AI!$A$31</f>
        <v>AIPL-03</v>
      </c>
      <c r="B322" s="27" t="str">
        <f>VLOOKUP($A322,AI!$A$13:$E$55,2,0)&amp;""</f>
        <v>In the event of an incident, can your solution's AI features be disabled in a timely manner?*</v>
      </c>
      <c r="C322" s="60" t="str">
        <f>VLOOKUP($A322,AI!$A$13:$E$55,3,0)&amp;""</f>
        <v>Yes</v>
      </c>
      <c r="D322" s="43" t="str">
        <f>IF(LEFT(VLOOKUP($A322,AI!$A$13:$E$55,5,0),21)='Auto Responses'!$A$73,'Auto Responses'!$A$74,VLOOKUP($A322,AI!$A$13:$E$55,4,0))&amp;""</f>
        <v/>
      </c>
      <c r="E322" s="214"/>
      <c r="F322" s="39" t="str">
        <f>VLOOKUP($A322,Questions!$A$2:$W$333,20,0)&amp;""</f>
        <v>Yes</v>
      </c>
      <c r="G322" s="204"/>
      <c r="H322" s="60" t="str">
        <f>VLOOKUP($A322,Questions!$A$2:$W$333,22,0)&amp;""</f>
        <v>Critical Importance</v>
      </c>
      <c r="I322" s="204"/>
      <c r="J322" s="65" t="b">
        <v>0</v>
      </c>
      <c r="K322" s="1"/>
    </row>
    <row r="323" spans="1:11" s="38" customFormat="1" ht="48" customHeight="1">
      <c r="A323" s="25" t="str">
        <f>AI!$A$32</f>
        <v>AIPL-04</v>
      </c>
      <c r="B323" s="27" t="str">
        <f>VLOOKUP($A323,AI!$A$13:$E$55,2,0)&amp;""</f>
        <v>If disabled because of an incident, can your solution's AI features be re-enabled in a timely manner?*</v>
      </c>
      <c r="C323" s="60" t="str">
        <f>VLOOKUP($A323,AI!$A$13:$E$55,3,0)&amp;""</f>
        <v>Yes</v>
      </c>
      <c r="D323" s="43" t="str">
        <f>IF(LEFT(VLOOKUP($A323,AI!$A$13:$E$55,5,0),21)='Auto Responses'!$A$73,'Auto Responses'!$A$74,VLOOKUP($A323,AI!$A$13:$E$55,4,0))&amp;""</f>
        <v/>
      </c>
      <c r="E323" s="214"/>
      <c r="F323" s="39" t="str">
        <f>VLOOKUP($A323,Questions!$A$2:$W$333,20,0)&amp;""</f>
        <v>Yes</v>
      </c>
      <c r="G323" s="204"/>
      <c r="H323" s="60" t="str">
        <f>VLOOKUP($A323,Questions!$A$2:$W$333,22,0)&amp;""</f>
        <v>Critical Importance</v>
      </c>
      <c r="I323" s="204"/>
      <c r="J323" s="65" t="b">
        <v>0</v>
      </c>
      <c r="K323" s="1"/>
    </row>
    <row r="324" spans="1:11" s="38" customFormat="1" ht="48" customHeight="1">
      <c r="A324" s="25" t="str">
        <f>AI!$A$33</f>
        <v>AIPL-05</v>
      </c>
      <c r="B324" s="27" t="str">
        <f>VLOOKUP($A324,AI!$A$13:$E$55,2,0)&amp;""</f>
        <v>Do you have documented technical and procedural processes to address potential negative impacts of AI as described by the AI Risk Management Framework (RMF)?</v>
      </c>
      <c r="C324" s="60" t="str">
        <f>VLOOKUP($A324,AI!$A$13:$E$55,3,0)&amp;""</f>
        <v>Yes</v>
      </c>
      <c r="D324" s="43" t="str">
        <f>IF(LEFT(VLOOKUP($A324,AI!$A$13:$E$55,5,0),21)='Auto Responses'!$A$73,'Auto Responses'!$A$74,VLOOKUP($A324,AI!$A$13:$E$55,4,0))&amp;""</f>
        <v/>
      </c>
      <c r="E324" s="214"/>
      <c r="F324" s="39" t="str">
        <f>VLOOKUP($A324,Questions!$A$2:$W$333,20,0)&amp;""</f>
        <v>Yes</v>
      </c>
      <c r="G324" s="204"/>
      <c r="H324" s="60" t="str">
        <f>VLOOKUP($A324,Questions!$A$2:$W$333,22,0)&amp;""</f>
        <v>Minor Importance</v>
      </c>
      <c r="I324" s="204"/>
      <c r="J324" s="65" t="b">
        <v>0</v>
      </c>
      <c r="K324" s="1"/>
    </row>
    <row r="325" spans="1:11" s="1" customFormat="1" ht="37.35" customHeight="1">
      <c r="A325" s="80" t="str">
        <f>VLOOKUP(LEFT($A326,4),'Auto Responses'!$N$4:$O$38,2,0)&amp;""</f>
        <v xml:space="preserve"> AI Data Security</v>
      </c>
      <c r="B325" s="30"/>
      <c r="C325" s="40"/>
      <c r="D325" s="40"/>
      <c r="E325" s="148" t="s">
        <v>552</v>
      </c>
      <c r="F325" s="40"/>
      <c r="G325" s="40"/>
      <c r="H325" s="40"/>
      <c r="I325" s="40"/>
      <c r="J325" s="40"/>
    </row>
    <row r="326" spans="1:11" s="38" customFormat="1" ht="48" customHeight="1">
      <c r="A326" s="25" t="str">
        <f>AI!$A$35</f>
        <v>AISC-01</v>
      </c>
      <c r="B326" s="27" t="str">
        <f>VLOOKUP($A326,AI!$A$13:$E$55,2,0)&amp;""</f>
        <v>If sensitive data is introduced to your solution's AI model, can the data be removed from the AI model by request?*</v>
      </c>
      <c r="C326" s="60" t="str">
        <f>VLOOKUP($A326,AI!$A$13:$E$55,3,0)&amp;""</f>
        <v>Yes</v>
      </c>
      <c r="D326" s="43" t="str">
        <f>IF(LEFT(VLOOKUP($A326,AI!$A$13:$E$55,5,0),21)='Auto Responses'!$A$73,'Auto Responses'!$A$74,VLOOKUP($A326,AI!$A$13:$E$55,4,0))&amp;""</f>
        <v/>
      </c>
      <c r="E326" s="214"/>
      <c r="F326" s="39" t="str">
        <f>VLOOKUP($A326,Questions!$A$2:$W$333,20,0)&amp;""</f>
        <v>Yes</v>
      </c>
      <c r="G326" s="204"/>
      <c r="H326" s="60" t="str">
        <f>VLOOKUP($A326,Questions!$A$2:$W$333,22,0)&amp;""</f>
        <v>Critical Importance</v>
      </c>
      <c r="I326" s="204"/>
      <c r="J326" s="65" t="b">
        <v>0</v>
      </c>
      <c r="K326" s="1"/>
    </row>
    <row r="327" spans="1:11" s="38" customFormat="1" ht="48" customHeight="1">
      <c r="A327" s="25" t="str">
        <f>AI!$A$36</f>
        <v>AISC-02</v>
      </c>
      <c r="B327" s="27" t="str">
        <f>VLOOKUP($A327,AI!$A$13:$E$55,2,0)&amp;""</f>
        <v>Is user input data used to influence your solution's AI model?*</v>
      </c>
      <c r="C327" s="60" t="str">
        <f>VLOOKUP($A327,AI!$A$13:$E$55,3,0)&amp;""</f>
        <v>No</v>
      </c>
      <c r="D327" s="43" t="str">
        <f>IF(LEFT(VLOOKUP($A327,AI!$A$13:$E$55,5,0),21)='Auto Responses'!$A$73,'Auto Responses'!$A$74,VLOOKUP($A327,AI!$A$13:$E$55,4,0))&amp;""</f>
        <v/>
      </c>
      <c r="E327" s="214"/>
      <c r="F327" s="39" t="str">
        <f>VLOOKUP($A327,Questions!$A$2:$W$333,20,0)&amp;""</f>
        <v>No</v>
      </c>
      <c r="G327" s="204"/>
      <c r="H327" s="60" t="str">
        <f>VLOOKUP($A327,Questions!$A$2:$W$333,22,0)&amp;""</f>
        <v>Critical Importance</v>
      </c>
      <c r="I327" s="204"/>
      <c r="J327" s="65" t="b">
        <v>0</v>
      </c>
      <c r="K327" s="1"/>
    </row>
    <row r="328" spans="1:11" s="38" customFormat="1" ht="48" customHeight="1">
      <c r="A328" s="25" t="str">
        <f>AI!$A$37</f>
        <v>AISC-03</v>
      </c>
      <c r="B328" s="27" t="str">
        <f>VLOOKUP($A328,AI!$A$13:$E$55,2,0)&amp;""</f>
        <v>Do you provide logging for your solution's AI feature(s) that includes user, date, and action taken?*</v>
      </c>
      <c r="C328" s="60" t="str">
        <f>VLOOKUP($A328,AI!$A$13:$E$55,3,0)&amp;""</f>
        <v>Yes</v>
      </c>
      <c r="D328" s="43" t="str">
        <f>IF(LEFT(VLOOKUP($A328,AI!$A$13:$E$55,5,0),21)='Auto Responses'!$A$73,'Auto Responses'!$A$74,VLOOKUP($A328,AI!$A$13:$E$55,4,0))&amp;""</f>
        <v/>
      </c>
      <c r="E328" s="214"/>
      <c r="F328" s="39" t="str">
        <f>VLOOKUP($A328,Questions!$A$2:$W$333,20,0)&amp;""</f>
        <v>Yes</v>
      </c>
      <c r="G328" s="204"/>
      <c r="H328" s="60" t="str">
        <f>VLOOKUP($A328,Questions!$A$2:$W$333,22,0)&amp;""</f>
        <v>Critical Importance</v>
      </c>
      <c r="I328" s="204"/>
      <c r="J328" s="65" t="b">
        <v>0</v>
      </c>
      <c r="K328" s="1"/>
    </row>
    <row r="329" spans="1:11" s="38" customFormat="1" ht="48" customHeight="1">
      <c r="A329" s="25" t="str">
        <f>AI!$A$38</f>
        <v>AISC-04</v>
      </c>
      <c r="B329" s="27" t="str">
        <f>VLOOKUP($A329,AI!$A$13:$E$55,2,0)&amp;""</f>
        <v>Please describe how you validate user inputs.</v>
      </c>
      <c r="C329" s="328" t="str">
        <f>VLOOKUP($A329,AI!$A$13:$E$55,3,0)&amp;""</f>
        <v/>
      </c>
      <c r="D329" s="327" t="str">
        <f>IF(LEFT(VLOOKUP($A329,AI!$A$13:$E$55,5,0),21)='Auto Responses'!$A$73,'Auto Responses'!$A$74,VLOOKUP($A329,AI!$A$13:$E$55,4,0))&amp;""</f>
        <v>We use a knowledge boundary or corpus to ensure user inputs are not external to the dataset. This eliminates hallucinations by staying in the boundary and "temperature" is set to zero.</v>
      </c>
      <c r="E329" s="214"/>
      <c r="F329" s="39" t="str">
        <f>VLOOKUP($A329,Questions!$A$2:$W$333,20,0)&amp;""</f>
        <v/>
      </c>
      <c r="G329" s="204"/>
      <c r="H329" s="60" t="str">
        <f>VLOOKUP($A329,Questions!$A$2:$W$333,22,0)&amp;""</f>
        <v>Standard Importance</v>
      </c>
      <c r="I329" s="204"/>
      <c r="J329" s="65" t="b">
        <v>0</v>
      </c>
      <c r="K329" s="1"/>
    </row>
    <row r="330" spans="1:11" s="38" customFormat="1" ht="48" customHeight="1">
      <c r="A330" s="25" t="str">
        <f>AI!$A$39</f>
        <v>AISC-05</v>
      </c>
      <c r="B330" s="27" t="str">
        <f>VLOOKUP($A330,AI!$A$13:$E$55,2,0)&amp;""</f>
        <v>Do you plan for and mitigate supply-chain risk related to your AI features?</v>
      </c>
      <c r="C330" s="60" t="str">
        <f>VLOOKUP($A330,AI!$A$13:$E$55,3,0)&amp;""</f>
        <v>Yes</v>
      </c>
      <c r="D330" s="43" t="str">
        <f>IF(LEFT(VLOOKUP($A330,AI!$A$13:$E$55,5,0),21)='Auto Responses'!$A$73,'Auto Responses'!$A$74,VLOOKUP($A330,AI!$A$13:$E$55,4,0))&amp;""</f>
        <v/>
      </c>
      <c r="E330" s="214"/>
      <c r="F330" s="39" t="str">
        <f>VLOOKUP($A330,Questions!$A$2:$W$333,20,0)&amp;""</f>
        <v>Yes</v>
      </c>
      <c r="G330" s="204"/>
      <c r="H330" s="60" t="str">
        <f>VLOOKUP($A330,Questions!$A$2:$W$333,22,0)&amp;""</f>
        <v>Standard Importance</v>
      </c>
      <c r="I330" s="204"/>
      <c r="J330" s="65" t="b">
        <v>0</v>
      </c>
      <c r="K330" s="1"/>
    </row>
    <row r="331" spans="1:11" s="1" customFormat="1" ht="37.35" customHeight="1">
      <c r="A331" s="80" t="str">
        <f>VLOOKUP(LEFT($A332,4),'Auto Responses'!$N$4:$O$38,2,0)&amp;""</f>
        <v xml:space="preserve"> AI Machine Learning</v>
      </c>
      <c r="B331" s="30"/>
      <c r="C331" s="40"/>
      <c r="D331" s="40"/>
      <c r="E331" s="148" t="s">
        <v>552</v>
      </c>
      <c r="F331" s="40"/>
      <c r="G331" s="40"/>
      <c r="H331" s="40"/>
      <c r="I331" s="40"/>
      <c r="J331" s="40"/>
    </row>
    <row r="332" spans="1:11" s="38" customFormat="1" ht="48" customHeight="1">
      <c r="A332" s="25" t="str">
        <f>AI!$A$41</f>
        <v>AIML-01</v>
      </c>
      <c r="B332" s="27" t="str">
        <f>VLOOKUP($A332,AI!$A$13:$E$55,2,0)&amp;""</f>
        <v>Do you separate ML training data from your ML solution data?*</v>
      </c>
      <c r="C332" s="60" t="str">
        <f>VLOOKUP($A332,AI!$A$13:$E$55,3,0)&amp;""</f>
        <v>Yes</v>
      </c>
      <c r="D332" s="43" t="str">
        <f>IF(LEFT(VLOOKUP($A332,AI!$A$13:$E$55,5,0),21)='Auto Responses'!$A$73,'Auto Responses'!$A$74,VLOOKUP($A332,AI!$A$13:$E$55,4,0))&amp;""</f>
        <v/>
      </c>
      <c r="E332" s="214"/>
      <c r="F332" s="39" t="str">
        <f>VLOOKUP($A332,Questions!$A$2:$W$333,20,0)&amp;""</f>
        <v>Yes</v>
      </c>
      <c r="G332" s="204"/>
      <c r="H332" s="60" t="str">
        <f>VLOOKUP($A332,Questions!$A$2:$W$333,22,0)&amp;""</f>
        <v>Critical Importance</v>
      </c>
      <c r="I332" s="204"/>
      <c r="J332" s="65" t="b">
        <v>0</v>
      </c>
      <c r="K332" s="1"/>
    </row>
    <row r="333" spans="1:11" s="38" customFormat="1" ht="48" customHeight="1">
      <c r="A333" s="25" t="str">
        <f>AI!$A$42</f>
        <v>AIML-02</v>
      </c>
      <c r="B333" s="27" t="str">
        <f>VLOOKUP($A333,AI!$A$13:$E$55,2,0)&amp;""</f>
        <v>Do you authenticate and verify your ML model's feedback?*</v>
      </c>
      <c r="C333" s="60" t="str">
        <f>VLOOKUP($A333,AI!$A$13:$E$55,3,0)&amp;""</f>
        <v>Yes</v>
      </c>
      <c r="D333" s="43" t="str">
        <f>IF(LEFT(VLOOKUP($A333,AI!$A$13:$E$55,5,0),21)='Auto Responses'!$A$73,'Auto Responses'!$A$74,VLOOKUP($A333,AI!$A$13:$E$55,4,0))&amp;""</f>
        <v/>
      </c>
      <c r="E333" s="214"/>
      <c r="F333" s="39" t="str">
        <f>VLOOKUP($A333,Questions!$A$2:$W$333,20,0)&amp;""</f>
        <v>Yes</v>
      </c>
      <c r="G333" s="204"/>
      <c r="H333" s="60" t="str">
        <f>VLOOKUP($A333,Questions!$A$2:$W$333,22,0)&amp;""</f>
        <v>Critical Importance</v>
      </c>
      <c r="I333" s="204"/>
      <c r="J333" s="65" t="b">
        <v>0</v>
      </c>
      <c r="K333" s="1"/>
    </row>
    <row r="334" spans="1:11" s="38" customFormat="1" ht="48" customHeight="1">
      <c r="A334" s="25" t="str">
        <f>AI!$A$43</f>
        <v>AIML-03</v>
      </c>
      <c r="B334" s="27" t="str">
        <f>VLOOKUP($A334,AI!$A$13:$E$55,2,0)&amp;""</f>
        <v>Is your ML training data vetted, validated, and verified before training the solution's AI model?</v>
      </c>
      <c r="C334" s="60" t="str">
        <f>VLOOKUP($A334,AI!$A$13:$E$55,3,0)&amp;""</f>
        <v>Yes</v>
      </c>
      <c r="D334" s="43" t="str">
        <f>IF(LEFT(VLOOKUP($A334,AI!$A$13:$E$55,5,0),21)='Auto Responses'!$A$73,'Auto Responses'!$A$74,VLOOKUP($A334,AI!$A$13:$E$55,4,0))&amp;""</f>
        <v/>
      </c>
      <c r="E334" s="214"/>
      <c r="F334" s="39" t="str">
        <f>VLOOKUP($A334,Questions!$A$2:$W$333,20,0)&amp;""</f>
        <v>Yes</v>
      </c>
      <c r="G334" s="204"/>
      <c r="H334" s="60" t="str">
        <f>VLOOKUP($A334,Questions!$A$2:$W$333,22,0)&amp;""</f>
        <v>Standard Importance</v>
      </c>
      <c r="I334" s="204"/>
      <c r="J334" s="65" t="b">
        <v>0</v>
      </c>
      <c r="K334" s="1"/>
    </row>
    <row r="335" spans="1:11" s="38" customFormat="1" ht="48" customHeight="1">
      <c r="A335" s="25" t="str">
        <f>AI!$A$44</f>
        <v>AIML-04</v>
      </c>
      <c r="B335" s="27" t="str">
        <f>VLOOKUP($A335,AI!$A$13:$E$55,2,0)&amp;""</f>
        <v>Is your ML training data monitored and audited?</v>
      </c>
      <c r="C335" s="60" t="str">
        <f>VLOOKUP($A335,AI!$A$13:$E$55,3,0)&amp;""</f>
        <v>Yes</v>
      </c>
      <c r="D335" s="43" t="str">
        <f>IF(LEFT(VLOOKUP($A335,AI!$A$13:$E$55,5,0),21)='Auto Responses'!$A$73,'Auto Responses'!$A$74,VLOOKUP($A335,AI!$A$13:$E$55,4,0))&amp;""</f>
        <v/>
      </c>
      <c r="E335" s="214"/>
      <c r="F335" s="39" t="str">
        <f>VLOOKUP($A335,Questions!$A$2:$W$333,20,0)&amp;""</f>
        <v>Yes</v>
      </c>
      <c r="G335" s="204"/>
      <c r="H335" s="60" t="str">
        <f>VLOOKUP($A335,Questions!$A$2:$W$333,22,0)&amp;""</f>
        <v>Standard Importance</v>
      </c>
      <c r="I335" s="204"/>
      <c r="J335" s="65" t="b">
        <v>0</v>
      </c>
      <c r="K335" s="1"/>
    </row>
    <row r="336" spans="1:11" s="38" customFormat="1" ht="48" customHeight="1">
      <c r="A336" s="25" t="str">
        <f>AI!$A$45</f>
        <v>AIML-05</v>
      </c>
      <c r="B336" s="27" t="str">
        <f>VLOOKUP($A336,AI!$A$13:$E$55,2,0)&amp;""</f>
        <v>Have you limited access to your ML training data to only staff with an explicit business need?</v>
      </c>
      <c r="C336" s="60" t="str">
        <f>VLOOKUP($A336,AI!$A$13:$E$55,3,0)&amp;""</f>
        <v>Yes</v>
      </c>
      <c r="D336" s="43" t="str">
        <f>IF(LEFT(VLOOKUP($A336,AI!$A$13:$E$55,5,0),21)='Auto Responses'!$A$73,'Auto Responses'!$A$74,VLOOKUP($A336,AI!$A$13:$E$55,4,0))&amp;""</f>
        <v/>
      </c>
      <c r="E336" s="214"/>
      <c r="F336" s="39" t="str">
        <f>VLOOKUP($A336,Questions!$A$2:$W$333,20,0)&amp;""</f>
        <v>Yes</v>
      </c>
      <c r="G336" s="204"/>
      <c r="H336" s="60" t="str">
        <f>VLOOKUP($A336,Questions!$A$2:$W$333,22,0)&amp;""</f>
        <v>Minor Importance</v>
      </c>
      <c r="I336" s="204"/>
      <c r="J336" s="65" t="b">
        <v>0</v>
      </c>
      <c r="K336" s="1"/>
    </row>
    <row r="337" spans="1:13" s="38" customFormat="1" ht="48" customHeight="1">
      <c r="A337" s="25" t="str">
        <f>AI!$A$46</f>
        <v>AIML-06</v>
      </c>
      <c r="B337" s="27" t="str">
        <f>VLOOKUP($A337,AI!$A$13:$E$55,2,0)&amp;""</f>
        <v>Have you implemented adversarial training or other model defense mechanisms to protect your ML-related features?</v>
      </c>
      <c r="C337" s="60" t="str">
        <f>VLOOKUP($A337,AI!$A$13:$E$55,3,0)&amp;""</f>
        <v>No</v>
      </c>
      <c r="D337" s="43" t="str">
        <f>IF(LEFT(VLOOKUP($A337,AI!$A$13:$E$55,5,0),21)='Auto Responses'!$A$73,'Auto Responses'!$A$74,VLOOKUP($A337,AI!$A$13:$E$55,4,0))&amp;""</f>
        <v/>
      </c>
      <c r="E337" s="214"/>
      <c r="F337" s="39" t="str">
        <f>VLOOKUP($A337,Questions!$A$2:$W$333,20,0)&amp;""</f>
        <v>Yes</v>
      </c>
      <c r="G337" s="204"/>
      <c r="H337" s="60" t="str">
        <f>VLOOKUP($A337,Questions!$A$2:$W$333,22,0)&amp;""</f>
        <v>Minor Importance</v>
      </c>
      <c r="I337" s="204"/>
      <c r="J337" s="65" t="b">
        <v>0</v>
      </c>
      <c r="K337" s="1"/>
    </row>
    <row r="338" spans="1:13" s="38" customFormat="1" ht="48" customHeight="1">
      <c r="A338" s="25" t="str">
        <f>AI!$A$47</f>
        <v>AIML-07</v>
      </c>
      <c r="B338" s="27" t="str">
        <f>VLOOKUP($A338,AI!$A$13:$E$55,2,0)&amp;""</f>
        <v>Do you make your ML model transparent through documentation and log inputs and outputs?</v>
      </c>
      <c r="C338" s="60" t="str">
        <f>VLOOKUP($A338,AI!$A$13:$E$55,3,0)&amp;""</f>
        <v>Yes</v>
      </c>
      <c r="D338" s="43" t="str">
        <f>IF(LEFT(VLOOKUP($A338,AI!$A$13:$E$55,5,0),21)='Auto Responses'!$A$73,'Auto Responses'!$A$74,VLOOKUP($A338,AI!$A$13:$E$55,4,0))&amp;""</f>
        <v/>
      </c>
      <c r="E338" s="214"/>
      <c r="F338" s="39" t="str">
        <f>VLOOKUP($A338,Questions!$A$2:$W$333,20,0)&amp;""</f>
        <v>Yes</v>
      </c>
      <c r="G338" s="204"/>
      <c r="H338" s="60" t="str">
        <f>VLOOKUP($A338,Questions!$A$2:$W$333,22,0)&amp;""</f>
        <v>Minor Importance</v>
      </c>
      <c r="I338" s="204"/>
      <c r="J338" s="65" t="b">
        <v>0</v>
      </c>
      <c r="K338" s="1"/>
    </row>
    <row r="339" spans="1:13" s="38" customFormat="1" ht="48" customHeight="1">
      <c r="A339" s="25" t="str">
        <f>AI!$A$48</f>
        <v>AIML-08</v>
      </c>
      <c r="B339" s="27" t="str">
        <f>VLOOKUP($A339,AI!$A$13:$E$55,2,0)&amp;""</f>
        <v>Do you watermark your ML training data?</v>
      </c>
      <c r="C339" s="60" t="str">
        <f>VLOOKUP($A339,AI!$A$13:$E$55,3,0)&amp;""</f>
        <v>Yes</v>
      </c>
      <c r="D339" s="43" t="str">
        <f>IF(LEFT(VLOOKUP($A339,AI!$A$13:$E$55,5,0),21)='Auto Responses'!$A$73,'Auto Responses'!$A$74,VLOOKUP($A339,AI!$A$13:$E$55,4,0))&amp;""</f>
        <v/>
      </c>
      <c r="E339" s="214"/>
      <c r="F339" s="39" t="str">
        <f>VLOOKUP($A339,Questions!$A$2:$W$333,20,0)&amp;""</f>
        <v>Yes</v>
      </c>
      <c r="G339" s="204"/>
      <c r="H339" s="60" t="str">
        <f>VLOOKUP($A339,Questions!$A$2:$W$333,22,0)&amp;""</f>
        <v>Minor Importance</v>
      </c>
      <c r="I339" s="204"/>
      <c r="J339" s="65" t="b">
        <v>0</v>
      </c>
      <c r="K339" s="1"/>
    </row>
    <row r="340" spans="1:13" s="1" customFormat="1" ht="37.35" customHeight="1">
      <c r="A340" s="80" t="str">
        <f>VLOOKUP(LEFT($A341,4),'Auto Responses'!$N$4:$O$38,2,0)&amp;""</f>
        <v xml:space="preserve"> AI Large Language Model (LLM)</v>
      </c>
      <c r="B340" s="30"/>
      <c r="C340" s="147"/>
      <c r="D340" s="40"/>
      <c r="E340" s="148" t="s">
        <v>552</v>
      </c>
      <c r="F340" s="40"/>
      <c r="G340" s="40"/>
      <c r="H340" s="40"/>
      <c r="I340" s="40"/>
      <c r="J340" s="40"/>
    </row>
    <row r="341" spans="1:13" s="38" customFormat="1" ht="48" customHeight="1">
      <c r="A341" s="25" t="str">
        <f>AI!$A$50</f>
        <v>AILM-01</v>
      </c>
      <c r="B341" s="27" t="str">
        <f>VLOOKUP($A341,AI!$A$13:$E$55,2,0)&amp;""</f>
        <v>Do you limit your solution's LLM privileges by default?*</v>
      </c>
      <c r="C341" s="60" t="str">
        <f>VLOOKUP($A341,AI!$A$13:$E$55,3,0)&amp;""</f>
        <v>Yes</v>
      </c>
      <c r="D341" s="43" t="str">
        <f>IF(LEFT(VLOOKUP($A341,AI!$A$13:$E$55,5,0),21)='Auto Responses'!$A$73,'Auto Responses'!$A$74,VLOOKUP($A341,AI!$A$13:$E$55,4,0))&amp;""</f>
        <v/>
      </c>
      <c r="E341" s="214"/>
      <c r="F341" s="39" t="str">
        <f>VLOOKUP($A341,Questions!$A$2:$W$333,20,0)&amp;""</f>
        <v>Yes</v>
      </c>
      <c r="G341" s="204"/>
      <c r="H341" s="60" t="str">
        <f>VLOOKUP($A341,Questions!$A$2:$W$333,22,0)&amp;""</f>
        <v>Critical Importance</v>
      </c>
      <c r="I341" s="204"/>
      <c r="J341" s="65" t="b">
        <v>0</v>
      </c>
      <c r="K341" s="1"/>
    </row>
    <row r="342" spans="1:13" s="38" customFormat="1" ht="48" customHeight="1">
      <c r="A342" s="25" t="str">
        <f>AI!$A$51</f>
        <v>AILM-02</v>
      </c>
      <c r="B342" s="27" t="str">
        <f>VLOOKUP($A342,AI!$A$13:$E$55,2,0)&amp;""</f>
        <v>Is your LLM training data vetted, validated, and verified before training the solution's AI model?*</v>
      </c>
      <c r="C342" s="60" t="str">
        <f>VLOOKUP($A342,AI!$A$13:$E$55,3,0)&amp;""</f>
        <v>Yes</v>
      </c>
      <c r="D342" s="43" t="str">
        <f>IF(LEFT(VLOOKUP($A342,AI!$A$13:$E$55,5,0),21)='Auto Responses'!$A$73,'Auto Responses'!$A$74,VLOOKUP($A342,AI!$A$13:$E$55,4,0))&amp;""</f>
        <v/>
      </c>
      <c r="E342" s="214"/>
      <c r="F342" s="39" t="str">
        <f>VLOOKUP($A342,Questions!$A$2:$W$333,20,0)&amp;""</f>
        <v>Yes</v>
      </c>
      <c r="G342" s="204"/>
      <c r="H342" s="60" t="str">
        <f>VLOOKUP($A342,Questions!$A$2:$W$333,22,0)&amp;""</f>
        <v>Critical Importance</v>
      </c>
      <c r="I342" s="204"/>
      <c r="J342" s="65" t="b">
        <v>0</v>
      </c>
      <c r="K342" s="1"/>
    </row>
    <row r="343" spans="1:13" s="38" customFormat="1" ht="48" customHeight="1">
      <c r="A343" s="25" t="str">
        <f>AI!$A$52</f>
        <v>AILM-03</v>
      </c>
      <c r="B343" s="27" t="str">
        <f>VLOOKUP($A343,AI!$A$13:$E$55,2,0)&amp;""</f>
        <v>Do any actions taken by your solution's LLM features or plugins require human intervention?*</v>
      </c>
      <c r="C343" s="60" t="str">
        <f>VLOOKUP($A343,AI!$A$13:$E$55,3,0)&amp;""</f>
        <v>Yes</v>
      </c>
      <c r="D343" s="43" t="str">
        <f>IF(LEFT(VLOOKUP($A343,AI!$A$13:$E$55,5,0),21)='Auto Responses'!$A$73,'Auto Responses'!$A$74,VLOOKUP($A343,AI!$A$13:$E$55,4,0))&amp;""</f>
        <v/>
      </c>
      <c r="E343" s="214"/>
      <c r="F343" s="39" t="str">
        <f>VLOOKUP($A343,Questions!$A$2:$W$333,20,0)&amp;""</f>
        <v>Yes</v>
      </c>
      <c r="G343" s="204"/>
      <c r="H343" s="60" t="str">
        <f>VLOOKUP($A343,Questions!$A$2:$W$333,22,0)&amp;""</f>
        <v>Critical Importance</v>
      </c>
      <c r="I343" s="204"/>
      <c r="J343" s="65" t="b">
        <v>0</v>
      </c>
      <c r="K343" s="1"/>
    </row>
    <row r="344" spans="1:13" s="38" customFormat="1" ht="48" customHeight="1">
      <c r="A344" s="25" t="str">
        <f>AI!$A$53</f>
        <v>AILM-04</v>
      </c>
      <c r="B344" s="27" t="str">
        <f>VLOOKUP($A344,AI!$A$13:$E$55,2,0)&amp;""</f>
        <v>Do you limit multiple LLM model plugins being called as part of a single input?*</v>
      </c>
      <c r="C344" s="60" t="str">
        <f>VLOOKUP($A344,AI!$A$13:$E$55,3,0)&amp;""</f>
        <v>Yes</v>
      </c>
      <c r="D344" s="43" t="str">
        <f>IF(LEFT(VLOOKUP($A344,AI!$A$13:$E$55,5,0),21)='Auto Responses'!$A$73,'Auto Responses'!$A$74,VLOOKUP($A344,AI!$A$13:$E$55,4,0))&amp;""</f>
        <v/>
      </c>
      <c r="E344" s="214"/>
      <c r="F344" s="39" t="str">
        <f>VLOOKUP($A344,Questions!$A$2:$W$333,20,0)&amp;""</f>
        <v>Yes</v>
      </c>
      <c r="G344" s="204"/>
      <c r="H344" s="60" t="str">
        <f>VLOOKUP($A344,Questions!$A$2:$W$333,22,0)&amp;""</f>
        <v>Critical Importance</v>
      </c>
      <c r="I344" s="204"/>
      <c r="J344" s="65" t="b">
        <v>0</v>
      </c>
      <c r="K344" s="1"/>
    </row>
    <row r="345" spans="1:13" s="38" customFormat="1" ht="48" customHeight="1">
      <c r="A345" s="25" t="str">
        <f>AI!$A$54</f>
        <v>AILM-05</v>
      </c>
      <c r="B345" s="27" t="str">
        <f>VLOOKUP($A345,AI!$A$13:$E$55,2,0)&amp;""</f>
        <v>Do you limit your solution's LLM resource use per request, per step, and per action?</v>
      </c>
      <c r="C345" s="60" t="str">
        <f>VLOOKUP($A345,AI!$A$13:$E$55,3,0)&amp;""</f>
        <v>No</v>
      </c>
      <c r="D345" s="43" t="str">
        <f>IF(LEFT(VLOOKUP($A345,AI!$A$13:$E$55,5,0),21)='Auto Responses'!$A$73,'Auto Responses'!$A$74,VLOOKUP($A345,AI!$A$13:$E$55,4,0))&amp;""</f>
        <v/>
      </c>
      <c r="E345" s="214"/>
      <c r="F345" s="39" t="str">
        <f>VLOOKUP($A345,Questions!$A$2:$W$333,20,0)&amp;""</f>
        <v>Yes</v>
      </c>
      <c r="G345" s="204"/>
      <c r="H345" s="60" t="str">
        <f>VLOOKUP($A345,Questions!$A$2:$W$333,22,0)&amp;""</f>
        <v>Standard Importance</v>
      </c>
      <c r="I345" s="204"/>
      <c r="J345" s="65" t="b">
        <v>0</v>
      </c>
      <c r="K345" s="1"/>
    </row>
    <row r="346" spans="1:13" s="38" customFormat="1" ht="48" customHeight="1">
      <c r="A346" s="25" t="str">
        <f>AI!$A$55</f>
        <v>AILM-06</v>
      </c>
      <c r="B346" s="27" t="str">
        <f>VLOOKUP($A346,AI!$A$13:$E$55,2,0)&amp;""</f>
        <v>Do you leverage LLM model tuning or other model validation mechanisms?</v>
      </c>
      <c r="C346" s="60" t="str">
        <f>VLOOKUP($A346,AI!$A$13:$E$55,3,0)&amp;""</f>
        <v>Yes</v>
      </c>
      <c r="D346" s="43" t="str">
        <f>IF(LEFT(VLOOKUP($A346,AI!$A$13:$E$55,5,0),21)='Auto Responses'!$A$73,'Auto Responses'!$A$74,VLOOKUP($A346,AI!$A$13:$E$55,4,0))&amp;""</f>
        <v/>
      </c>
      <c r="E346" s="214"/>
      <c r="F346" s="39" t="str">
        <f>VLOOKUP($A346,Questions!$A$2:$W$333,20,0)&amp;""</f>
        <v>Yes</v>
      </c>
      <c r="G346" s="204"/>
      <c r="H346" s="60" t="str">
        <f>VLOOKUP($A346,Questions!$A$2:$W$333,22,0)&amp;""</f>
        <v>Standard Importance</v>
      </c>
      <c r="I346" s="204"/>
      <c r="J346" s="65" t="b">
        <v>0</v>
      </c>
      <c r="K346" s="1"/>
      <c r="M346" s="268" t="s">
        <v>133</v>
      </c>
    </row>
    <row r="347" spans="1:13" ht="42" customHeight="1">
      <c r="A347" s="300" t="s">
        <v>48</v>
      </c>
    </row>
    <row r="348" spans="1:13" ht="15" hidden="1" customHeight="1"/>
    <row r="349" spans="1:13" ht="15" hidden="1" customHeight="1"/>
    <row r="350" spans="1:13" ht="15" hidden="1" customHeight="1"/>
    <row r="351" spans="1:13" ht="15" hidden="1" customHeight="1"/>
    <row r="352" spans="1:13"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718" yWindow="394"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D20:I40 C20 C40 B2:B17 A3:A17 F56:F346 H56:H346 A44:C347 D44:D84 D86:D347" xr:uid="{42C50130-3A57-4C1D-932F-FE42EF919690}"/>
  </dataValidations>
  <hyperlinks>
    <hyperlink ref="G21" location="'Institution Evaluation'!A66" display="'Institution Evaluation'!A66" xr:uid="{9BB6B783-2D5B-429A-A38D-F31024220AC6}"/>
    <hyperlink ref="G22" location="'Institution Evaluation'!A81" display="'Institution Evaluation'!A81" xr:uid="{FC7CAC10-A125-4FB3-9395-FC67AC423378}"/>
    <hyperlink ref="G23" location="'Institution Evaluation'!A89" display="'Institution Evaluation'!A89" xr:uid="{2030E6E1-C501-4FEE-B141-45D6C29F1410}"/>
    <hyperlink ref="G24" location="'Institution Evaluation'!A95" display="'Institution Evaluation'!A95" xr:uid="{BE736F41-076A-4A55-BCE4-D5E744D90A3E}"/>
    <hyperlink ref="G37" location="'Institution Evaluation'!A228" display="'Institution Evaluation'!A228" xr:uid="{BC5B5905-A357-43BE-8C8F-C844727604F0}"/>
    <hyperlink ref="G38" location="'Institution Evaluation'!A311" display="'Institution Evaluation'!A311" xr:uid="{B8DD21E8-AFF2-458D-832C-276DC34D9341}"/>
    <hyperlink ref="G36" location="'Institution Evaluation'!A301" display="'Institution Evaluation'!A301" xr:uid="{037E2D5D-6696-48E8-A6E0-A0A1B53AF819}"/>
    <hyperlink ref="G35" location="'Institution Evaluation'!A288" display="'Institution Evaluation'!A288" xr:uid="{68E01ACB-B999-4EB5-B2C9-6016F0DE0BC7}"/>
    <hyperlink ref="G34" location="'Institution Evaluation'!A258" display="'Institution Evaluation'!A258" xr:uid="{18219329-4E5D-4C13-A2E5-215BAC1661E0}"/>
    <hyperlink ref="G33" location="'Institution Evaluation'!A247" display="'Institution Evaluation'!A247" xr:uid="{4A8900E2-CB47-4F9A-B96D-CC2E19DD5584}"/>
    <hyperlink ref="G32" location="'Institution Evaluation'!A221" display="'Institution Evaluation'!A221" xr:uid="{6F07FBFB-40EA-4F1C-813D-D8F708EFC7D7}"/>
    <hyperlink ref="G31" location="'Institution Evaluation'!A206" display="'Institution Evaluation'!A206" xr:uid="{E3A7CADC-F4A3-49AC-8E0A-BD9EE497E534}"/>
    <hyperlink ref="G30" location="'Institution Evaluation'!A204" display="'Institution Evaluation'!A204" xr:uid="{CD2F118A-35B5-4C28-8972-FE24734AD731}"/>
    <hyperlink ref="G29" location="'Institution Evaluation'!A186" display="'Institution Evaluation'!A186" xr:uid="{5D216CF7-8C6B-4834-936D-5763F8BC88D7}"/>
    <hyperlink ref="G28" location="'Institution Evaluation'!A171" display="'Institution Evaluation'!A171" xr:uid="{532B68D2-C1A5-47A4-B8EB-AA545547A11A}"/>
    <hyperlink ref="G27" location="'Institution Evaluation'!A147" display="'Institution Evaluation'!A147" xr:uid="{4C73246C-C560-424B-8A91-D3B84CD24D9D}"/>
    <hyperlink ref="G26" location="'Institution Evaluation'!A128" display="'Institution Evaluation'!A128" xr:uid="{F6A8C49A-E2C3-4E23-AE0C-6A45C6FBC71D}"/>
    <hyperlink ref="G25" location="'Institution Evaluation'!A112" display="'Institution Evaluation'!A112" xr:uid="{AA4C3BDA-4E45-4684-A828-7743EFF601A0}"/>
    <hyperlink ref="G39" location="'Privacy Analyst Evaluation'!A1" display="'Privacy Analyst Evaluation'!A1" xr:uid="{98511C3B-577E-4E85-AEF9-70B142A9EA93}"/>
    <hyperlink ref="E226" location="'Institution Evaluation'!A1" display="Back to Scorecard" xr:uid="{6FE45276-9603-4F4F-8578-735AF2BBFC49}"/>
    <hyperlink ref="E245" location="'Institution Evaluation'!A1" display="Back to Scorecard" xr:uid="{2E72BCD7-5D22-471B-9190-B4D53BA791CB}"/>
    <hyperlink ref="E256" location="'Institution Evaluation'!A1" display="Back to Scorecard" xr:uid="{1DF6CF9D-1B58-4E26-BDCF-036EBA6E0137}"/>
    <hyperlink ref="E286" location="'Institution Evaluation'!A1" display="Back to Scorecard" xr:uid="{625C8E31-7739-454D-B7F0-9328178B0745}"/>
    <hyperlink ref="E299" location="'Institution Evaluation'!A1" display="Back to Scorecard" xr:uid="{3FBC5863-16F9-4DF3-99D5-57A3F598FC3A}"/>
    <hyperlink ref="E310" location="'Institution Evaluation'!A1" display="Back to Scorecard" xr:uid="{1E843BFD-9352-466A-A37F-3F6DC0997DC8}"/>
    <hyperlink ref="E313" location="'Institution Evaluation'!A1" display="Back to Scorecard" xr:uid="{A50B3FAF-0DD0-47AE-A226-3EE8F4666964}"/>
    <hyperlink ref="E319" location="'Institution Evaluation'!A1" display="Back to Scorecard" xr:uid="{8578A02B-414A-4B89-9874-6E0F0CABA11C}"/>
    <hyperlink ref="E325" location="'Institution Evaluation'!A1" display="Back to Scorecard" xr:uid="{4EAF07E3-A446-49D6-9B81-301D7A6A2DFE}"/>
    <hyperlink ref="E331" location="'Institution Evaluation'!A1" display="Back to Scorecard" xr:uid="{C9BE1873-AF3B-4E05-82F3-E1ED6FD8F27D}"/>
    <hyperlink ref="E340" location="'Institution Evaluation'!A1" display="Back to Scorecard" xr:uid="{5672A663-5CCE-44F8-8363-A99CF2D6F791}"/>
    <hyperlink ref="E219" location="'Institution Evaluation'!A1" display="Back to Scorecard" xr:uid="{83828567-04BF-459E-8BE2-0044D0127369}"/>
    <hyperlink ref="E214" location="'Institution Evaluation'!A1" display="Back to Scorecard" xr:uid="{A1BEA664-9690-4B03-A04C-A117FCFB989B}"/>
    <hyperlink ref="E202" location="'Institution Evaluation'!A1" display="Back to Scorecard" xr:uid="{3836858E-46B1-4C36-8D02-D0F05A52A25D}"/>
    <hyperlink ref="E185" location="'Institution Evaluation'!A1" display="Back to Scorecard" xr:uid="{28F17DC6-289B-4707-8B7E-A7CB84C7B4E7}"/>
    <hyperlink ref="E170" location="'Institution Evaluation'!A1" display="Back to Scorecard" xr:uid="{A20522A8-B50C-4AB4-9230-9AAB73E30EE3}"/>
    <hyperlink ref="E146" location="'Institution Evaluation'!A1" display="Back to Scorecard" xr:uid="{1B0F8724-01FD-41CC-8969-8150BDFB0208}"/>
    <hyperlink ref="E127" location="'Institution Evaluation'!A1" display="Back to Scorecard" xr:uid="{971A4E34-19F9-45C1-9027-6E3D641F88EA}"/>
    <hyperlink ref="E111" location="'Institution Evaluation'!A1" display="Back to Scorecard" xr:uid="{D01D5539-6E7F-46C9-874E-F0ADC51C4D23}"/>
    <hyperlink ref="E94" location="'Institution Evaluation'!A1" display="Back to Scorecard" xr:uid="{D0E197AF-1A83-4B46-B53C-01D46E5B6996}"/>
    <hyperlink ref="E88" location="'Institution Evaluation'!A1" display="Back to Scorecard" xr:uid="{0E1BC0D2-F0CC-4575-A673-A3D3CD3DB862}"/>
    <hyperlink ref="E80" location="'Institution Evaluation'!A1" display="Back to Scorecard" xr:uid="{E02B3B42-5558-465B-BDCA-EDE683CAD9F3}"/>
    <hyperlink ref="E71" location="'Institution Evaluation'!A1" display="Back to Scorecard" xr:uid="{2A563F40-8112-422A-B701-8423B34C6A6C}"/>
    <hyperlink ref="E65" location="'Institution Evaluation'!A1" display="Back to Scorecard" xr:uid="{8F2468E9-F2C9-48B9-A074-8DA2F50452F2}"/>
    <hyperlink ref="E55" location="'Institution Evaluation'!A1" display="Back to Scorecard" xr:uid="{9B29E0DB-9237-4EDA-B6E6-FFE05032A5EC}"/>
    <hyperlink ref="A10" r:id="rId1" display="http://www.educause.edu/HECVAT" xr:uid="{CA4B97E8-4BB8-44D3-873F-D2FA5808C236}"/>
    <hyperlink ref="A52" r:id="rId2" display="http://www.educause.edu/HECVAT" xr:uid="{C50E9FB8-ECD0-41CB-A4B7-EF5F930865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718" yWindow="394" count="4">
        <x14:dataValidation type="list" allowBlank="1" showInputMessage="1" showErrorMessage="1" xr:uid="{1ECFC207-6456-45C1-BB77-49B1EF2D895F}">
          <x14:formula1>
            <xm:f>'Auto Responses'!$A$52:$A$55</xm:f>
          </x14:formula1>
          <xm:sqref>I226</xm:sqref>
        </x14:dataValidation>
        <x14:dataValidation type="list" allowBlank="1" showInputMessage="1" showErrorMessage="1" xr:uid="{BA7B7742-10DD-4DAB-B214-B632D21BDC19}">
          <x14:formula1>
            <xm:f>'Auto Responses'!$A$50:$A$51</xm:f>
          </x14:formula1>
          <xm:sqref>G226</xm:sqref>
        </x14:dataValidation>
        <x14:dataValidation type="list" allowBlank="1" showInputMessage="1" showErrorMessage="1" xr:uid="{87D58459-7D2A-4093-AA23-CB3B86A17A63}">
          <x14:formula1>
            <xm:f>'Auto Responses'!$J$11:$J$14</xm:f>
          </x14:formula1>
          <xm:sqref>I56:I64 I341:I346 I332:I339 I326:I330 I320:I324 I314:I318 I311:I312 I300:I309 I287:I298 I257:I285 I246:I255 I227:I244 I220:I225 I215:I218 I203:I213 I186:I201 I171:I184 I147:I169 I128:I145 I112:I126 I95:I110 I89:I93 I81:I87 I72:I79 I66:I70</xm:sqref>
        </x14:dataValidation>
        <x14:dataValidation type="list" allowBlank="1" showInputMessage="1" showErrorMessage="1" xr:uid="{11ECA3B0-CCF9-44AB-BABD-846BE063E009}">
          <x14:formula1>
            <xm:f>'Auto Responses'!$J$7:$J$8</xm:f>
          </x14:formula1>
          <xm:sqref>G341:G346 G332:G339 G326:G330 G320:G324 G314:G318 G311:G312 G300:G309 G287:G298 G257:G285 G246:G255 G227:G244 G220:G225 G215:G218 G203:G213 G186:G201 G171:G184 G147:G169 G128:G145 G112:G126 G95:G110 G89:G93 G81:G87 G72:G79 G66:G70 G56:G64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B3C0CA2C88204EAAE470AEF886E2DA" ma:contentTypeVersion="23" ma:contentTypeDescription="Create a new document." ma:contentTypeScope="" ma:versionID="f10c39a6d6d95657ff8b1722ab470c63">
  <xsd:schema xmlns:xsd="http://www.w3.org/2001/XMLSchema" xmlns:xs="http://www.w3.org/2001/XMLSchema" xmlns:p="http://schemas.microsoft.com/office/2006/metadata/properties" xmlns:ns2="b51211bd-1fae-415c-8c73-004e53382c8c" xmlns:ns3="7eb2b9a5-6fb8-4c13-a8b9-06bba3d9bc72" targetNamespace="http://schemas.microsoft.com/office/2006/metadata/properties" ma:root="true" ma:fieldsID="8184b0ef83147912ea068db30cea9925" ns2:_="" ns3:_="">
    <xsd:import namespace="b51211bd-1fae-415c-8c73-004e53382c8c"/>
    <xsd:import namespace="7eb2b9a5-6fb8-4c13-a8b9-06bba3d9bc72"/>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1211bd-1fae-415c-8c73-004e53382c8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12d2a7b0-6689-4eaa-b217-c57713097dcd}" ma:internalName="TaxCatchAll" ma:showField="CatchAllData" ma:web="b51211bd-1fae-415c-8c73-004e53382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b2b9a5-6fb8-4c13-a8b9-06bba3d9bc72"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d3b221b-49a6-426b-9590-2c2fa25bc13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1211bd-1fae-415c-8c73-004e53382c8c" xsi:nil="true"/>
    <lcf76f155ced4ddcb4097134ff3c332f xmlns="7eb2b9a5-6fb8-4c13-a8b9-06bba3d9bc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49902C-A1E9-446F-AFF3-7AE263B20245}"/>
</file>

<file path=customXml/itemProps2.xml><?xml version="1.0" encoding="utf-8"?>
<ds:datastoreItem xmlns:ds="http://schemas.openxmlformats.org/officeDocument/2006/customXml" ds:itemID="{557CA352-70DF-4A8C-BE16-1BA25A2D45EE}"/>
</file>

<file path=customXml/itemProps3.xml><?xml version="1.0" encoding="utf-8"?>
<ds:datastoreItem xmlns:ds="http://schemas.openxmlformats.org/officeDocument/2006/customXml" ds:itemID="{B9DF336D-6B97-407A-8300-C0C1886447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subject/>
  <dc:creator>BJ Hollowell</dc:creator>
  <cp:keywords/>
  <dc:description/>
  <cp:lastModifiedBy/>
  <cp:revision/>
  <dcterms:created xsi:type="dcterms:W3CDTF">2024-11-11T16:57:18Z</dcterms:created>
  <dcterms:modified xsi:type="dcterms:W3CDTF">2025-11-04T15:03:54Z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0x01010080B3C0CA2C88204EAAE470AEF886E2DA</vt:lpwstr>
  </property>
  <property fmtid="{D5CDD505-2E9C-101B-9397-08002B2CF9AE}" pid="3" name="MediaServiceImageTags">
    <vt:lpwstr/>
  </property>
</Properties>
</file>